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Сводная таблица из Data" sheetId="2" r:id="rId5"/>
    <sheet state="visible" name="Вкладка с ссылками на визуализа" sheetId="3" r:id="rId6"/>
    <sheet state="hidden" name="Месяца сортировка" sheetId="4" r:id="rId7"/>
    <sheet state="hidden" name="Дни недели сортировка" sheetId="5" r:id="rId8"/>
  </sheets>
  <definedNames>
    <definedName hidden="1" localSheetId="0" name="_xlnm._FilterDatabase">Data!$A$1:$X$219</definedName>
    <definedName hidden="1" localSheetId="0" name="Z_E5DB4062_8C6B_4320_BF49_D37CBC68CF74_.wvu.FilterData">Data!$A$1:$X$219</definedName>
    <definedName hidden="1" localSheetId="0" name="Z_14E673AE_3969_49D4_8A44_160482482C8D_.wvu.FilterData">Data!$A$1:$S$219</definedName>
    <definedName hidden="1" localSheetId="0" name="Z_E599BD4D_3350_403B_9719_ED8481CC739E_.wvu.FilterData">Data!$A$1:$S$219</definedName>
    <definedName hidden="1" localSheetId="0" name="Z_881EADB8_85E8_4A1C_8E0D_43EA50E45073_.wvu.FilterData">Data!$A$1:$S$219</definedName>
    <definedName hidden="1" localSheetId="0" name="Z_26F90A62_A3C2_4881_90F1_11E28A8C70A9_.wvu.FilterData">Data!$A$1:$S$219</definedName>
    <definedName hidden="1" localSheetId="0" name="Z_474E7AA5_01C8_4703_B328_CD8CE8A2813B_.wvu.FilterData">Data!$A$1:$T$219</definedName>
    <definedName hidden="1" localSheetId="0" name="Z_9946603F_2D36_462F_950A_FB291DD8DFAB_.wvu.FilterData">Data!$A$1:$S$219</definedName>
    <definedName hidden="1" localSheetId="0" name="Z_60234858_8310_46E5_BB30_B93E0A697382_.wvu.FilterData">Data!$A$1:$S$219</definedName>
    <definedName hidden="1" localSheetId="0" name="Z_8EDCDA10_8DF3_40D0_913D_95EF8B989926_.wvu.FilterData">Data!$A$1:$S$219</definedName>
    <definedName hidden="1" localSheetId="0" name="Z_4239A0B0_0DFF_4E33_A6F7_9F69CF7F18F8_.wvu.FilterData">Data!$A$1:$S$219</definedName>
    <definedName hidden="1" localSheetId="0" name="Z_5DDA3DE7_23F1_4E61_92DA_4AEA3C987A5A_.wvu.FilterData">Data!$A$1:$S$219</definedName>
    <definedName hidden="1" localSheetId="0" name="Z_2BEE11C2_4600_4D1D_9664_E58AEAB087DB_.wvu.FilterData">Data!$A$1:$S$219</definedName>
    <definedName hidden="1" localSheetId="0" name="Z_42554B77_CB83_4D88_8901_DBBC69486F60_.wvu.FilterData">Data!$A$1:$S$219</definedName>
    <definedName hidden="1" localSheetId="0" name="Z_8B134F45_B99D_4181_8D7F_E646D4DFC9C9_.wvu.FilterData">Data!$A$1:$S$219</definedName>
    <definedName hidden="1" localSheetId="0" name="Z_738E4784_24C0_4C0B_B895_386E9CB273E2_.wvu.FilterData">Data!$A$1:$S$219</definedName>
    <definedName hidden="1" localSheetId="0" name="Z_47ED9230_DB33_4FA0_BC9B_EE002D941B74_.wvu.FilterData">Data!$A$1:$S$219</definedName>
    <definedName hidden="1" localSheetId="0" name="Z_88782849_E7CF_4252_8404_6FF36145B03E_.wvu.FilterData">Data!$A$1:$S$219</definedName>
    <definedName hidden="1" localSheetId="0" name="Z_B35F53F1_52CA_4FEF_9211_DFDD7675035F_.wvu.FilterData">Data!$A$1:$S$219</definedName>
    <definedName hidden="1" localSheetId="0" name="Z_7D03ECF7_83D8_4283_90D6_59AB2A116BF1_.wvu.FilterData">Data!$A$1:$S$219</definedName>
    <definedName hidden="1" localSheetId="0" name="Z_2B0210E7_5D06_4960_AF64_AD1221DDC31B_.wvu.FilterData">Data!$A$1:$S$219</definedName>
    <definedName hidden="1" localSheetId="0" name="Z_18DF3A17_C83E_4960_A401_114A8C9D8CD8_.wvu.FilterData">Data!$A$1:$S$219</definedName>
    <definedName hidden="1" localSheetId="0" name="Z_1772DC6B_C285_4696_97D0_E21E90A81BD0_.wvu.FilterData">Data!$A$1:$S$219</definedName>
    <definedName hidden="1" localSheetId="0" name="Z_244FD06E_52BD_4C6D_834F_76F9563562FA_.wvu.FilterData">Data!$A$1:$S$219</definedName>
    <definedName hidden="1" localSheetId="0" name="Z_0437E830_F1D8_4097_84CD_3E3EBB710752_.wvu.FilterData">Data!$A$1:$S$219</definedName>
    <definedName hidden="1" localSheetId="0" name="Z_82E8A393_7EE6_40BD_AB04_DC1478945A6C_.wvu.FilterData">Data!$A$1:$S$219</definedName>
    <definedName hidden="1" localSheetId="0" name="Z_F0C61BBD_61CA_4E3F_9D6F_266411CFD356_.wvu.FilterData">Data!$A$1:$S$219</definedName>
    <definedName hidden="1" localSheetId="0" name="Z_E002B782_8194_4669_9695_33E9D91E5945_.wvu.FilterData">Data!$A$1:$S$219</definedName>
    <definedName hidden="1" localSheetId="0" name="Z_AFF327FA_C86E_4D28_889E_1728902C87FD_.wvu.FilterData">Data!$A$1:$X$219</definedName>
    <definedName hidden="1" localSheetId="0" name="Z_A4EF204E_A791_47B4_87CC_4335EFDEB499_.wvu.FilterData">Data!$A$1:$X$219</definedName>
    <definedName hidden="1" localSheetId="0" name="Z_56EB0D6E_543A_49FC_9D08_D4D67A5799D0_.wvu.FilterData">Data!$A$1:$S$219</definedName>
    <definedName hidden="1" localSheetId="0" name="Z_68804940_DF77_45FC_8C42_300C57923C9A_.wvu.FilterData">Data!$A$1:$S$219</definedName>
    <definedName hidden="1" localSheetId="0" name="Z_7577CDFA_A2BA_4584_949F_B5CD56CC5A99_.wvu.FilterData">Data!$A$1:$S$219</definedName>
    <definedName hidden="1" localSheetId="0" name="Z_24B9FF7F_49D7_45EF_8481_650E2E7547E9_.wvu.FilterData">Data!$A$1:$S$219</definedName>
    <definedName hidden="1" localSheetId="0" name="Z_14F23ABB_9281_46C6_8D00_B71343971894_.wvu.FilterData">Data!$A$1:$S$219</definedName>
    <definedName hidden="1" localSheetId="0" name="Z_0A3399A4_8B76_4DF6_A893_1A1495BFB579_.wvu.FilterData">Data!$A$1:$S$219</definedName>
    <definedName hidden="1" localSheetId="0" name="Z_F44769C7_66AE_4AF3_B9D8_DAF422B454CD_.wvu.FilterData">Data!$A$1:$S$219</definedName>
    <definedName hidden="1" localSheetId="0" name="Z_71558B7C_72E2_47AA_ADFA_237899877835_.wvu.FilterData">Data!$A$1:$S$219</definedName>
    <definedName hidden="1" localSheetId="0" name="Z_EBE26FF2_27DE_4837_B9B4_DE5F82C15D6D_.wvu.FilterData">Data!$A$1:$S$219</definedName>
    <definedName hidden="1" localSheetId="0" name="Z_4D75F847_399A_4998_AD53_78F39E31A9ED_.wvu.FilterData">Data!$A$1:$S$219</definedName>
  </definedNames>
  <calcPr/>
  <customWorkbookViews>
    <customWorkbookView activeSheetId="0" maximized="1" windowHeight="0" windowWidth="0" guid="{68804940-DF77-45FC-8C42-300C57923C9A}" name="Фильтр 29"/>
    <customWorkbookView activeSheetId="0" maximized="1" windowHeight="0" windowWidth="0" guid="{9946603F-2D36-462F-950A-FB291DD8DFAB}" name="Фильтр 28"/>
    <customWorkbookView activeSheetId="0" maximized="1" windowHeight="0" windowWidth="0" guid="{E002B782-8194-4669-9695-33E9D91E5945}" name="Фильтр 27"/>
    <customWorkbookView activeSheetId="0" maximized="1" windowHeight="0" windowWidth="0" guid="{8EDCDA10-8DF3-40D0-913D-95EF8B989926}" name="Фильтр 26"/>
    <customWorkbookView activeSheetId="0" maximized="1" windowHeight="0" windowWidth="0" guid="{24B9FF7F-49D7-45EF-8481-650E2E7547E9}" name="Фильтр 25"/>
    <customWorkbookView activeSheetId="0" maximized="1" windowHeight="0" windowWidth="0" guid="{AFF327FA-C86E-4D28-889E-1728902C87FD}" name="Фильтр 35"/>
    <customWorkbookView activeSheetId="0" maximized="1" windowHeight="0" windowWidth="0" guid="{E5DB4062-8C6B-4320-BF49-D37CBC68CF74}" name="Фильтр 13"/>
    <customWorkbookView activeSheetId="0" maximized="1" windowHeight="0" windowWidth="0" guid="{47ED9230-DB33-4FA0-BC9B-EE002D941B74}" name="Фильтр 1"/>
    <customWorkbookView activeSheetId="0" maximized="1" windowHeight="0" windowWidth="0" guid="{A4EF204E-A791-47B4-87CC-4335EFDEB499}" name="Фильтр 12"/>
    <customWorkbookView activeSheetId="0" maximized="1" windowHeight="0" windowWidth="0" guid="{2B0210E7-5D06-4960-AF64-AD1221DDC31B}" name="Фильтр 34"/>
    <customWorkbookView activeSheetId="0" maximized="1" windowHeight="0" windowWidth="0" guid="{474E7AA5-01C8-4703-B328-CD8CE8A2813B}" name="Фильтр 2"/>
    <customWorkbookView activeSheetId="0" maximized="1" windowHeight="0" windowWidth="0" guid="{0437E830-F1D8-4097-84CD-3E3EBB710752}" name="Фильтр 3"/>
    <customWorkbookView activeSheetId="0" maximized="1" windowHeight="0" windowWidth="0" guid="{14E673AE-3969-49D4-8A44-160482482C8D}" name="Фильтр 11"/>
    <customWorkbookView activeSheetId="0" maximized="1" windowHeight="0" windowWidth="0" guid="{14F23ABB-9281-46C6-8D00-B71343971894}" name="Фильтр 33"/>
    <customWorkbookView activeSheetId="0" maximized="1" windowHeight="0" windowWidth="0" guid="{1772DC6B-C285-4696-97D0-E21E90A81BD0}" name="Фильтр 10"/>
    <customWorkbookView activeSheetId="0" maximized="1" windowHeight="0" windowWidth="0" guid="{60234858-8310-46E5-BB30-B93E0A697382}" name="Фильтр 4"/>
    <customWorkbookView activeSheetId="0" maximized="1" windowHeight="0" windowWidth="0" guid="{E599BD4D-3350-403B-9719-ED8481CC739E}" name="Фильтр 32"/>
    <customWorkbookView activeSheetId="0" maximized="1" windowHeight="0" windowWidth="0" guid="{18DF3A17-C83E-4960-A401-114A8C9D8CD8}" name="Фильтр 31"/>
    <customWorkbookView activeSheetId="0" maximized="1" windowHeight="0" windowWidth="0" guid="{881EADB8-85E8-4A1C-8E0D-43EA50E45073}" name="Фильтр 30"/>
    <customWorkbookView activeSheetId="0" maximized="1" windowHeight="0" windowWidth="0" guid="{8B134F45-B99D-4181-8D7F-E646D4DFC9C9}" name="Фильтр 9"/>
    <customWorkbookView activeSheetId="0" maximized="1" windowHeight="0" windowWidth="0" guid="{738E4784-24C0-4C0B-B895-386E9CB273E2}" name="Фильтр 5"/>
    <customWorkbookView activeSheetId="0" maximized="1" windowHeight="0" windowWidth="0" guid="{F44769C7-66AE-4AF3-B9D8-DAF422B454CD}" name="Фильтр 7"/>
    <customWorkbookView activeSheetId="0" maximized="1" windowHeight="0" windowWidth="0" guid="{82E8A393-7EE6-40BD-AB04-DC1478945A6C}" name="Фильтр 8"/>
    <customWorkbookView activeSheetId="0" maximized="1" windowHeight="0" windowWidth="0" guid="{88782849-E7CF-4252-8404-6FF36145B03E}" name="Фильтр 19"/>
    <customWorkbookView activeSheetId="0" maximized="1" windowHeight="0" windowWidth="0" guid="{2BEE11C2-4600-4D1D-9664-E58AEAB087DB}" name="Фильтр 18"/>
    <customWorkbookView activeSheetId="0" maximized="1" windowHeight="0" windowWidth="0" guid="{F0C61BBD-61CA-4E3F-9D6F-266411CFD356}" name="Фильтр 17"/>
    <customWorkbookView activeSheetId="0" maximized="1" windowHeight="0" windowWidth="0" guid="{7577CDFA-A2BA-4584-949F-B5CD56CC5A99}" name="Фильтр 39"/>
    <customWorkbookView activeSheetId="0" maximized="1" windowHeight="0" windowWidth="0" guid="{4239A0B0-0DFF-4E33-A6F7-9F69CF7F18F8}" name="Фильтр 16"/>
    <customWorkbookView activeSheetId="0" maximized="1" windowHeight="0" windowWidth="0" guid="{0A3399A4-8B76-4DF6-A893-1A1495BFB579}" name="Фильтр 38"/>
    <customWorkbookView activeSheetId="0" maximized="1" windowHeight="0" windowWidth="0" guid="{EBE26FF2-27DE-4837-B9B4-DE5F82C15D6D}" name="Фильтр 15"/>
    <customWorkbookView activeSheetId="0" maximized="1" windowHeight="0" windowWidth="0" guid="{42554B77-CB83-4D88-8901-DBBC69486F60}" name="Фильтр 37"/>
    <customWorkbookView activeSheetId="0" maximized="1" windowHeight="0" windowWidth="0" guid="{244FD06E-52BD-4C6D-834F-76F9563562FA}" name="Фильтр 14"/>
    <customWorkbookView activeSheetId="0" maximized="1" windowHeight="0" windowWidth="0" guid="{7D03ECF7-83D8-4283-90D6-59AB2A116BF1}" name="Фильтр 36"/>
    <customWorkbookView activeSheetId="0" maximized="1" windowHeight="0" windowWidth="0" guid="{26F90A62-A3C2-4881-90F1-11E28A8C70A9}" name="Фильтр 24"/>
    <customWorkbookView activeSheetId="0" maximized="1" windowHeight="0" windowWidth="0" guid="{4D75F847-399A-4998-AD53-78F39E31A9ED}" name="Фильтр 23"/>
    <customWorkbookView activeSheetId="0" maximized="1" windowHeight="0" windowWidth="0" guid="{56EB0D6E-543A-49FC-9D08-D4D67A5799D0}" name="Фильтр 22"/>
    <customWorkbookView activeSheetId="0" maximized="1" windowHeight="0" windowWidth="0" guid="{71558B7C-72E2-47AA-ADFA-237899877835}" name="Фильтр 21"/>
    <customWorkbookView activeSheetId="0" maximized="1" windowHeight="0" windowWidth="0" guid="{B35F53F1-52CA-4FEF-9211-DFDD7675035F}" name="Фильтр 20"/>
    <customWorkbookView activeSheetId="0" maximized="1" windowHeight="0" windowWidth="0" guid="{5DDA3DE7-23F1-4E61-92DA-4AEA3C987A5A}" name="Фильтр 40"/>
  </customWorkbookViews>
  <pivotCaches>
    <pivotCache cacheId="0" r:id="rId9"/>
  </pivotCaches>
</workbook>
</file>

<file path=xl/sharedStrings.xml><?xml version="1.0" encoding="utf-8"?>
<sst xmlns="http://schemas.openxmlformats.org/spreadsheetml/2006/main" count="1824" uniqueCount="941">
  <si>
    <t>Название рассылки</t>
  </si>
  <si>
    <t>Название кампании</t>
  </si>
  <si>
    <t>Направление</t>
  </si>
  <si>
    <t>Месяц</t>
  </si>
  <si>
    <t>Дата</t>
  </si>
  <si>
    <t>Год</t>
  </si>
  <si>
    <t>Номер недели</t>
  </si>
  <si>
    <t>День недели</t>
  </si>
  <si>
    <t>День недели с названием</t>
  </si>
  <si>
    <t>Время</t>
  </si>
  <si>
    <t>Веб-версия</t>
  </si>
  <si>
    <t xml:space="preserve">Тема письма </t>
  </si>
  <si>
    <t xml:space="preserve">Сегмент </t>
  </si>
  <si>
    <t>Отправлено</t>
  </si>
  <si>
    <t>Доставлено</t>
  </si>
  <si>
    <t>Открытия</t>
  </si>
  <si>
    <t>Клики</t>
  </si>
  <si>
    <t>Баунсы (Все ошибки)</t>
  </si>
  <si>
    <t>Отписки</t>
  </si>
  <si>
    <t>UTM Метка</t>
  </si>
  <si>
    <t>Пользователей на сайте</t>
  </si>
  <si>
    <t>Воронка продаж. Шаг 1</t>
  </si>
  <si>
    <t>Воронка продаж. Шаг 2</t>
  </si>
  <si>
    <t>Воронка продаж. Шаг 3</t>
  </si>
  <si>
    <t>Название рассылки 1</t>
  </si>
  <si>
    <t>Название кампании 1</t>
  </si>
  <si>
    <t>Email</t>
  </si>
  <si>
    <t>Октябрь</t>
  </si>
  <si>
    <t>#ССЫЛКА</t>
  </si>
  <si>
    <t>Тема письма 1</t>
  </si>
  <si>
    <t>Сегмент 1</t>
  </si>
  <si>
    <t>Метка 1</t>
  </si>
  <si>
    <t>Название рассылки 10</t>
  </si>
  <si>
    <t>Название кампании 10</t>
  </si>
  <si>
    <t>Ноябрь</t>
  </si>
  <si>
    <t>Тема письма 10</t>
  </si>
  <si>
    <t>Сегмент 2</t>
  </si>
  <si>
    <t>Метка 10</t>
  </si>
  <si>
    <t>Название рассылки 100</t>
  </si>
  <si>
    <t>Название кампании 100</t>
  </si>
  <si>
    <t>Апрель</t>
  </si>
  <si>
    <t>Тема письма 100</t>
  </si>
  <si>
    <t>Сегмент 3</t>
  </si>
  <si>
    <t>Метка 100</t>
  </si>
  <si>
    <t>Название рассылки 101</t>
  </si>
  <si>
    <t>Название кампании 101</t>
  </si>
  <si>
    <t>Тема письма 101</t>
  </si>
  <si>
    <t>Метка 101</t>
  </si>
  <si>
    <t>Название рассылки 102</t>
  </si>
  <si>
    <t>Название кампании 102</t>
  </si>
  <si>
    <t>Тема письма 102</t>
  </si>
  <si>
    <t>Метка 102</t>
  </si>
  <si>
    <t>Название рассылки 103</t>
  </si>
  <si>
    <t>Название кампании 103</t>
  </si>
  <si>
    <t>Тема письма 103</t>
  </si>
  <si>
    <t>Метка 103</t>
  </si>
  <si>
    <t>Название рассылки 104</t>
  </si>
  <si>
    <t>Название кампании 104</t>
  </si>
  <si>
    <t>Тема письма 104</t>
  </si>
  <si>
    <t>Метка 104</t>
  </si>
  <si>
    <t>Название рассылки 105</t>
  </si>
  <si>
    <t>Название кампании 105</t>
  </si>
  <si>
    <t>Тема письма 105</t>
  </si>
  <si>
    <t>Метка 105</t>
  </si>
  <si>
    <t>Название рассылки 106</t>
  </si>
  <si>
    <t>Название кампании 106</t>
  </si>
  <si>
    <t>Тема письма 106</t>
  </si>
  <si>
    <t>Метка 106</t>
  </si>
  <si>
    <t>Название рассылки 107</t>
  </si>
  <si>
    <t>Название кампании 107</t>
  </si>
  <si>
    <t>Тема письма 107</t>
  </si>
  <si>
    <t>Метка 107</t>
  </si>
  <si>
    <t>Название рассылки 108</t>
  </si>
  <si>
    <t>Название кампании 108</t>
  </si>
  <si>
    <t>Тема письма 108</t>
  </si>
  <si>
    <t>Метка 108</t>
  </si>
  <si>
    <t>Название рассылки 109</t>
  </si>
  <si>
    <t>Название кампании 109</t>
  </si>
  <si>
    <t>Тема письма 109</t>
  </si>
  <si>
    <t>Метка 109</t>
  </si>
  <si>
    <t>Название рассылки 11</t>
  </si>
  <si>
    <t>Название кампании 11</t>
  </si>
  <si>
    <t>Тема письма 11</t>
  </si>
  <si>
    <t>Метка 11</t>
  </si>
  <si>
    <t>Название рассылки 110</t>
  </si>
  <si>
    <t>Название кампании 110</t>
  </si>
  <si>
    <t>Тема письма 110</t>
  </si>
  <si>
    <t>Метка 110</t>
  </si>
  <si>
    <t>Название рассылки 111</t>
  </si>
  <si>
    <t>Название кампании 111</t>
  </si>
  <si>
    <t>Май</t>
  </si>
  <si>
    <t>Тема письма 111</t>
  </si>
  <si>
    <t>Метка 111</t>
  </si>
  <si>
    <t>Название рассылки 112</t>
  </si>
  <si>
    <t>Название кампании 112</t>
  </si>
  <si>
    <t>Тема письма 112</t>
  </si>
  <si>
    <t>Метка 112</t>
  </si>
  <si>
    <t>Название рассылки 113</t>
  </si>
  <si>
    <t>Название кампании 113</t>
  </si>
  <si>
    <t>Тема письма 113</t>
  </si>
  <si>
    <t>Метка 113</t>
  </si>
  <si>
    <t>Название рассылки 114</t>
  </si>
  <si>
    <t>Название кампании 114</t>
  </si>
  <si>
    <t>Тема письма 114</t>
  </si>
  <si>
    <t>Метка 114</t>
  </si>
  <si>
    <t>Название рассылки 115</t>
  </si>
  <si>
    <t>Название кампании 115</t>
  </si>
  <si>
    <t>Тема письма 115</t>
  </si>
  <si>
    <t>Метка 115</t>
  </si>
  <si>
    <t>Название рассылки 116</t>
  </si>
  <si>
    <t>Название кампании 116</t>
  </si>
  <si>
    <t>Тема письма 116</t>
  </si>
  <si>
    <t>Метка 116</t>
  </si>
  <si>
    <t>Название рассылки 117</t>
  </si>
  <si>
    <t>Название кампании 117</t>
  </si>
  <si>
    <t>Тема письма 117</t>
  </si>
  <si>
    <t>Метка 117</t>
  </si>
  <si>
    <t>Название рассылки 118</t>
  </si>
  <si>
    <t>Название кампании 118</t>
  </si>
  <si>
    <t>Тема письма 118</t>
  </si>
  <si>
    <t>Метка 118</t>
  </si>
  <si>
    <t>Название рассылки 119</t>
  </si>
  <si>
    <t>Название кампании 119</t>
  </si>
  <si>
    <t>Тема письма 119</t>
  </si>
  <si>
    <t>Метка 119</t>
  </si>
  <si>
    <t>Название рассылки 12</t>
  </si>
  <si>
    <t>Название кампании 12</t>
  </si>
  <si>
    <t>Тема письма 12</t>
  </si>
  <si>
    <t>Метка 12</t>
  </si>
  <si>
    <t>Название рассылки 120</t>
  </si>
  <si>
    <t>Название кампании 120</t>
  </si>
  <si>
    <t>Тема письма 120</t>
  </si>
  <si>
    <t>Метка 120</t>
  </si>
  <si>
    <t>Название рассылки 121</t>
  </si>
  <si>
    <t>Название кампании 121</t>
  </si>
  <si>
    <t>Тема письма 121</t>
  </si>
  <si>
    <t>Метка 121</t>
  </si>
  <si>
    <t>Название рассылки 122</t>
  </si>
  <si>
    <t>Название кампании 122</t>
  </si>
  <si>
    <t>Тема письма 122</t>
  </si>
  <si>
    <t>Метка 122</t>
  </si>
  <si>
    <t>Название рассылки 123</t>
  </si>
  <si>
    <t>Название кампании 123</t>
  </si>
  <si>
    <t>Тема письма 123</t>
  </si>
  <si>
    <t>Метка 123</t>
  </si>
  <si>
    <t>Название рассылки 124</t>
  </si>
  <si>
    <t>Название кампании 124</t>
  </si>
  <si>
    <t>Июнь</t>
  </si>
  <si>
    <t>Тема письма 124</t>
  </si>
  <si>
    <t>Метка 124</t>
  </si>
  <si>
    <t>Название рассылки 125</t>
  </si>
  <si>
    <t>Название кампании 125</t>
  </si>
  <si>
    <t>Тема письма 125</t>
  </si>
  <si>
    <t>Метка 125</t>
  </si>
  <si>
    <t>Название рассылки 126</t>
  </si>
  <si>
    <t>Название кампании 126</t>
  </si>
  <si>
    <t>Тема письма 126</t>
  </si>
  <si>
    <t>Метка 126</t>
  </si>
  <si>
    <t>Название рассылки 127</t>
  </si>
  <si>
    <t>Название кампании 127</t>
  </si>
  <si>
    <t>Тема письма 127</t>
  </si>
  <si>
    <t>Метка 127</t>
  </si>
  <si>
    <t>Название рассылки 128</t>
  </si>
  <si>
    <t>Название кампании 128</t>
  </si>
  <si>
    <t>Тема письма 128</t>
  </si>
  <si>
    <t>Метка 128</t>
  </si>
  <si>
    <t>Название рассылки 129</t>
  </si>
  <si>
    <t>Название кампании 129</t>
  </si>
  <si>
    <t>Тема письма 129</t>
  </si>
  <si>
    <t>Метка 129</t>
  </si>
  <si>
    <t>Название рассылки 13</t>
  </si>
  <si>
    <t>Название кампании 13</t>
  </si>
  <si>
    <t>Тема письма 13</t>
  </si>
  <si>
    <t>Метка 13</t>
  </si>
  <si>
    <t>Название рассылки 130</t>
  </si>
  <si>
    <t>Название кампании 130</t>
  </si>
  <si>
    <t>Тема письма 130</t>
  </si>
  <si>
    <t>Метка 130</t>
  </si>
  <si>
    <t>Название рассылки 131</t>
  </si>
  <si>
    <t>Название кампании 131</t>
  </si>
  <si>
    <t>Тема письма 131</t>
  </si>
  <si>
    <t>Метка 131</t>
  </si>
  <si>
    <t>Название рассылки 132</t>
  </si>
  <si>
    <t>Название кампании 132</t>
  </si>
  <si>
    <t>Тема письма 132</t>
  </si>
  <si>
    <t>Метка 132</t>
  </si>
  <si>
    <t>Название рассылки 133</t>
  </si>
  <si>
    <t>Название кампании 133</t>
  </si>
  <si>
    <t>Тема письма 133</t>
  </si>
  <si>
    <t>Метка 133</t>
  </si>
  <si>
    <t>Название рассылки 134</t>
  </si>
  <si>
    <t>Название кампании 134</t>
  </si>
  <si>
    <t>Тема письма 134</t>
  </si>
  <si>
    <t>Метка 134</t>
  </si>
  <si>
    <t>Название рассылки 135</t>
  </si>
  <si>
    <t>Название кампании 135</t>
  </si>
  <si>
    <t>Тема письма 135</t>
  </si>
  <si>
    <t>Метка 135</t>
  </si>
  <si>
    <t>Название рассылки 136</t>
  </si>
  <si>
    <t>Название кампании 136</t>
  </si>
  <si>
    <t>Июль</t>
  </si>
  <si>
    <t>Тема письма 136</t>
  </si>
  <si>
    <t>Метка 136</t>
  </si>
  <si>
    <t>Название рассылки 137</t>
  </si>
  <si>
    <t>Название кампании 137</t>
  </si>
  <si>
    <t>Тема письма 137</t>
  </si>
  <si>
    <t>Метка 137</t>
  </si>
  <si>
    <t>Название рассылки 138</t>
  </si>
  <si>
    <t>Название кампании 138</t>
  </si>
  <si>
    <t>Тема письма 138</t>
  </si>
  <si>
    <t>Метка 138</t>
  </si>
  <si>
    <t>Название рассылки 139</t>
  </si>
  <si>
    <t>Название кампании 139</t>
  </si>
  <si>
    <t>Тема письма 139</t>
  </si>
  <si>
    <t>Метка 139</t>
  </si>
  <si>
    <t>Название рассылки 14</t>
  </si>
  <si>
    <t>Название кампании 14</t>
  </si>
  <si>
    <t>Тема письма 14</t>
  </si>
  <si>
    <t>Метка 14</t>
  </si>
  <si>
    <t>Название рассылки 140</t>
  </si>
  <si>
    <t>Название кампании 140</t>
  </si>
  <si>
    <t>Тема письма 140</t>
  </si>
  <si>
    <t>Метка 140</t>
  </si>
  <si>
    <t>Название рассылки 141</t>
  </si>
  <si>
    <t>Название кампании 141</t>
  </si>
  <si>
    <t>Тема письма 141</t>
  </si>
  <si>
    <t>Метка 141</t>
  </si>
  <si>
    <t>Название рассылки 142</t>
  </si>
  <si>
    <t>Название кампании 142</t>
  </si>
  <si>
    <t>Август</t>
  </si>
  <si>
    <t>Тема письма 142</t>
  </si>
  <si>
    <t>Метка 142</t>
  </si>
  <si>
    <t>Название рассылки 143</t>
  </si>
  <si>
    <t>Название кампании 143</t>
  </si>
  <si>
    <t>Тема письма 143</t>
  </si>
  <si>
    <t>Метка 143</t>
  </si>
  <si>
    <t>Название рассылки 144</t>
  </si>
  <si>
    <t>Название кампании 144</t>
  </si>
  <si>
    <t>Тема письма 144</t>
  </si>
  <si>
    <t>Метка 144</t>
  </si>
  <si>
    <t>Название рассылки 145</t>
  </si>
  <si>
    <t>Название кампании 145</t>
  </si>
  <si>
    <t>Тема письма 145</t>
  </si>
  <si>
    <t>Метка 145</t>
  </si>
  <si>
    <t>Название рассылки 146</t>
  </si>
  <si>
    <t>Название кампании 146</t>
  </si>
  <si>
    <t>Тема письма 146</t>
  </si>
  <si>
    <t>Метка 146</t>
  </si>
  <si>
    <t>Название рассылки 147</t>
  </si>
  <si>
    <t>Название кампании 147</t>
  </si>
  <si>
    <t>Тема письма 147</t>
  </si>
  <si>
    <t>Метка 147</t>
  </si>
  <si>
    <t>Название рассылки 148</t>
  </si>
  <si>
    <t>Название кампании 148</t>
  </si>
  <si>
    <t>Сентябрь</t>
  </si>
  <si>
    <t>Тема письма 148</t>
  </si>
  <si>
    <t>Метка 148</t>
  </si>
  <si>
    <t>Название рассылки 149</t>
  </si>
  <si>
    <t>Название кампании 149</t>
  </si>
  <si>
    <t>Тема письма 149</t>
  </si>
  <si>
    <t>Метка 149</t>
  </si>
  <si>
    <t>Название рассылки 15</t>
  </si>
  <si>
    <t>Название кампании 15</t>
  </si>
  <si>
    <t>Тема письма 15</t>
  </si>
  <si>
    <t>Метка 15</t>
  </si>
  <si>
    <t>Название рассылки 150</t>
  </si>
  <si>
    <t>Название кампании 150</t>
  </si>
  <si>
    <t>Тема письма 150</t>
  </si>
  <si>
    <t>Метка 150</t>
  </si>
  <si>
    <t>Название рассылки 151</t>
  </si>
  <si>
    <t>Название кампании 151</t>
  </si>
  <si>
    <t>Тема письма 151</t>
  </si>
  <si>
    <t>Метка 151</t>
  </si>
  <si>
    <t>Название рассылки 152</t>
  </si>
  <si>
    <t>Название кампании 152</t>
  </si>
  <si>
    <t>Тема письма 152</t>
  </si>
  <si>
    <t>Метка 152</t>
  </si>
  <si>
    <t>Название рассылки 153</t>
  </si>
  <si>
    <t>Название кампании 153</t>
  </si>
  <si>
    <t>Тема письма 153</t>
  </si>
  <si>
    <t>Метка 153</t>
  </si>
  <si>
    <t>Название рассылки 154</t>
  </si>
  <si>
    <t>Название кампании 154</t>
  </si>
  <si>
    <t>Тема письма 154</t>
  </si>
  <si>
    <t>Метка 154</t>
  </si>
  <si>
    <t>Название рассылки 155</t>
  </si>
  <si>
    <t>Название кампании 155</t>
  </si>
  <si>
    <t>Тема письма 155</t>
  </si>
  <si>
    <t>Метка 155</t>
  </si>
  <si>
    <t>Название рассылки 156</t>
  </si>
  <si>
    <t>Название кампании 156</t>
  </si>
  <si>
    <t>Тема письма 156</t>
  </si>
  <si>
    <t>Метка 156</t>
  </si>
  <si>
    <t>Название рассылки 157</t>
  </si>
  <si>
    <t>Название кампании 157</t>
  </si>
  <si>
    <t>Тема письма 157</t>
  </si>
  <si>
    <t>Метка 157</t>
  </si>
  <si>
    <t>Название рассылки 158</t>
  </si>
  <si>
    <t>Название кампании 158</t>
  </si>
  <si>
    <t>Тема письма 158</t>
  </si>
  <si>
    <t>Метка 158</t>
  </si>
  <si>
    <t>Название рассылки 159</t>
  </si>
  <si>
    <t>Название кампании 159</t>
  </si>
  <si>
    <t>Тема письма 159</t>
  </si>
  <si>
    <t>Метка 159</t>
  </si>
  <si>
    <t>Название рассылки 16</t>
  </si>
  <si>
    <t>Название кампании 16</t>
  </si>
  <si>
    <t>Тема письма 16</t>
  </si>
  <si>
    <t>Метка 16</t>
  </si>
  <si>
    <t>Название рассылки 160</t>
  </si>
  <si>
    <t>Название кампании 160</t>
  </si>
  <si>
    <t>Тема письма 160</t>
  </si>
  <si>
    <t>Метка 160</t>
  </si>
  <si>
    <t>Название рассылки 161</t>
  </si>
  <si>
    <t>Название кампании 161</t>
  </si>
  <si>
    <t>Тема письма 161</t>
  </si>
  <si>
    <t>Метка 161</t>
  </si>
  <si>
    <t>Название рассылки 162</t>
  </si>
  <si>
    <t>Название кампании 162</t>
  </si>
  <si>
    <t>Тема письма 162</t>
  </si>
  <si>
    <t>Метка 162</t>
  </si>
  <si>
    <t>Название рассылки 163</t>
  </si>
  <si>
    <t>Название кампании 163</t>
  </si>
  <si>
    <t>Тема письма 163</t>
  </si>
  <si>
    <t>Метка 163</t>
  </si>
  <si>
    <t>Название рассылки 164</t>
  </si>
  <si>
    <t>Название кампании 164</t>
  </si>
  <si>
    <t>Тема письма 164</t>
  </si>
  <si>
    <t>Метка 164</t>
  </si>
  <si>
    <t>Название рассылки 165</t>
  </si>
  <si>
    <t>Название кампании 165</t>
  </si>
  <si>
    <t>Тема письма 165</t>
  </si>
  <si>
    <t>Метка 165</t>
  </si>
  <si>
    <t>Название рассылки 166</t>
  </si>
  <si>
    <t>Название кампании 166</t>
  </si>
  <si>
    <t>Тема письма 166</t>
  </si>
  <si>
    <t>Метка 166</t>
  </si>
  <si>
    <t>Название рассылки 167</t>
  </si>
  <si>
    <t>Название кампании 167</t>
  </si>
  <si>
    <t>Тема письма 167</t>
  </si>
  <si>
    <t>Метка 167</t>
  </si>
  <si>
    <t>Название рассылки 168</t>
  </si>
  <si>
    <t>Название кампании 168</t>
  </si>
  <si>
    <t>Тема письма 168</t>
  </si>
  <si>
    <t>Метка 168</t>
  </si>
  <si>
    <t>Название рассылки 169</t>
  </si>
  <si>
    <t>Название кампании 169</t>
  </si>
  <si>
    <t>Тема письма 169</t>
  </si>
  <si>
    <t>Метка 169</t>
  </si>
  <si>
    <t>Название рассылки 17</t>
  </si>
  <si>
    <t>Название кампании 17</t>
  </si>
  <si>
    <t>Тема письма 17</t>
  </si>
  <si>
    <t>Метка 17</t>
  </si>
  <si>
    <t>Название рассылки 170</t>
  </si>
  <si>
    <t>Название кампании 170</t>
  </si>
  <si>
    <t>Тема письма 170</t>
  </si>
  <si>
    <t>Метка 170</t>
  </si>
  <si>
    <t>Название рассылки 171</t>
  </si>
  <si>
    <t>Название кампании 171</t>
  </si>
  <si>
    <t>Тема письма 171</t>
  </si>
  <si>
    <t>Метка 171</t>
  </si>
  <si>
    <t>Название рассылки 172</t>
  </si>
  <si>
    <t>Название кампании 172</t>
  </si>
  <si>
    <t>Тема письма 172</t>
  </si>
  <si>
    <t>Метка 172</t>
  </si>
  <si>
    <t>Название рассылки 173</t>
  </si>
  <si>
    <t>Название кампании 173</t>
  </si>
  <si>
    <t>Тема письма 173</t>
  </si>
  <si>
    <t>Метка 173</t>
  </si>
  <si>
    <t>Название рассылки 174</t>
  </si>
  <si>
    <t>Название кампании 174</t>
  </si>
  <si>
    <t>Тема письма 174</t>
  </si>
  <si>
    <t>Метка 174</t>
  </si>
  <si>
    <t>Название рассылки 175</t>
  </si>
  <si>
    <t>Название кампании 175</t>
  </si>
  <si>
    <t>Тема письма 175</t>
  </si>
  <si>
    <t>Метка 175</t>
  </si>
  <si>
    <t>Название рассылки 176</t>
  </si>
  <si>
    <t>Название кампании 176</t>
  </si>
  <si>
    <t>Тема письма 176</t>
  </si>
  <si>
    <t>Метка 176</t>
  </si>
  <si>
    <t>Название рассылки 177</t>
  </si>
  <si>
    <t>Название кампании 177</t>
  </si>
  <si>
    <t>Тема письма 177</t>
  </si>
  <si>
    <t>Метка 177</t>
  </si>
  <si>
    <t>Название рассылки 178</t>
  </si>
  <si>
    <t>Название кампании 178</t>
  </si>
  <si>
    <t>Тема письма 178</t>
  </si>
  <si>
    <t>Метка 178</t>
  </si>
  <si>
    <t>Название рассылки 179</t>
  </si>
  <si>
    <t>Название кампании 179</t>
  </si>
  <si>
    <t>Тема письма 179</t>
  </si>
  <si>
    <t>Метка 179</t>
  </si>
  <si>
    <t>Название рассылки 18</t>
  </si>
  <si>
    <t>Название кампании 18</t>
  </si>
  <si>
    <t>Тема письма 18</t>
  </si>
  <si>
    <t>Метка 18</t>
  </si>
  <si>
    <t>Название рассылки 180</t>
  </si>
  <si>
    <t>Название кампании 180</t>
  </si>
  <si>
    <t>Тема письма 180</t>
  </si>
  <si>
    <t>Метка 180</t>
  </si>
  <si>
    <t>Название рассылки 181</t>
  </si>
  <si>
    <t>Название кампании 181</t>
  </si>
  <si>
    <t>Тема письма 181</t>
  </si>
  <si>
    <t>Метка 181</t>
  </si>
  <si>
    <t>Название рассылки 182</t>
  </si>
  <si>
    <t>Название кампании 182</t>
  </si>
  <si>
    <t>Тема письма 182</t>
  </si>
  <si>
    <t>Метка 182</t>
  </si>
  <si>
    <t>Название рассылки 183</t>
  </si>
  <si>
    <t>Название кампании 183</t>
  </si>
  <si>
    <t>Декабрь</t>
  </si>
  <si>
    <t>Тема письма 183</t>
  </si>
  <si>
    <t>Метка 183</t>
  </si>
  <si>
    <t>Название рассылки 184</t>
  </si>
  <si>
    <t>Название кампании 184</t>
  </si>
  <si>
    <t>Тема письма 184</t>
  </si>
  <si>
    <t>Метка 184</t>
  </si>
  <si>
    <t>Название рассылки 185</t>
  </si>
  <si>
    <t>Название кампании 185</t>
  </si>
  <si>
    <t>Тема письма 185</t>
  </si>
  <si>
    <t>Метка 185</t>
  </si>
  <si>
    <t>Название рассылки 186</t>
  </si>
  <si>
    <t>Название кампании 186</t>
  </si>
  <si>
    <t>Тема письма 186</t>
  </si>
  <si>
    <t>Метка 186</t>
  </si>
  <si>
    <t>Название рассылки 187</t>
  </si>
  <si>
    <t>Название кампании 187</t>
  </si>
  <si>
    <t>Тема письма 187</t>
  </si>
  <si>
    <t>Метка 187</t>
  </si>
  <si>
    <t>Название рассылки 188</t>
  </si>
  <si>
    <t>Название кампании 188</t>
  </si>
  <si>
    <t>Тема письма 188</t>
  </si>
  <si>
    <t>Метка 188</t>
  </si>
  <si>
    <t>Название рассылки 189</t>
  </si>
  <si>
    <t>Название кампании 189</t>
  </si>
  <si>
    <t>Тема письма 189</t>
  </si>
  <si>
    <t>Метка 189</t>
  </si>
  <si>
    <t>Название рассылки 19</t>
  </si>
  <si>
    <t>Название кампании 19</t>
  </si>
  <si>
    <t>Тема письма 19</t>
  </si>
  <si>
    <t>Метка 19</t>
  </si>
  <si>
    <t>Название рассылки 190</t>
  </si>
  <si>
    <t>Название кампании 190</t>
  </si>
  <si>
    <t>Тема письма 190</t>
  </si>
  <si>
    <t>Метка 190</t>
  </si>
  <si>
    <t>Название рассылки 191</t>
  </si>
  <si>
    <t>Название кампании 191</t>
  </si>
  <si>
    <t>Тема письма 191</t>
  </si>
  <si>
    <t>Метка 191</t>
  </si>
  <si>
    <t>Название рассылки 192</t>
  </si>
  <si>
    <t>Название кампании 192</t>
  </si>
  <si>
    <t>Тема письма 192</t>
  </si>
  <si>
    <t>Метка 192</t>
  </si>
  <si>
    <t>Название рассылки 193</t>
  </si>
  <si>
    <t>Название кампании 193</t>
  </si>
  <si>
    <t>Тема письма 193</t>
  </si>
  <si>
    <t>Метка 193</t>
  </si>
  <si>
    <t>Название рассылки 194</t>
  </si>
  <si>
    <t>Название кампании 194</t>
  </si>
  <si>
    <t>Тема письма 194</t>
  </si>
  <si>
    <t>Метка 194</t>
  </si>
  <si>
    <t>Название рассылки 195</t>
  </si>
  <si>
    <t>Название кампании 195</t>
  </si>
  <si>
    <t>Тема письма 195</t>
  </si>
  <si>
    <t>Метка 195</t>
  </si>
  <si>
    <t>Название рассылки 196</t>
  </si>
  <si>
    <t>Название кампании 196</t>
  </si>
  <si>
    <t>Тема письма 196</t>
  </si>
  <si>
    <t>Метка 196</t>
  </si>
  <si>
    <t>Название рассылки 197</t>
  </si>
  <si>
    <t>Название кампании 197</t>
  </si>
  <si>
    <t>Тема письма 197</t>
  </si>
  <si>
    <t>Метка 197</t>
  </si>
  <si>
    <t>Название рассылки 198</t>
  </si>
  <si>
    <t>Название кампании 198</t>
  </si>
  <si>
    <t>Тема письма 198</t>
  </si>
  <si>
    <t>Метка 198</t>
  </si>
  <si>
    <t>Название рассылки 199</t>
  </si>
  <si>
    <t>Название кампании 199</t>
  </si>
  <si>
    <t>Тема письма 199</t>
  </si>
  <si>
    <t>Метка 199</t>
  </si>
  <si>
    <t>Название рассылки 2</t>
  </si>
  <si>
    <t>Название кампании 2</t>
  </si>
  <si>
    <t>Тема письма 2</t>
  </si>
  <si>
    <t>Метка 2</t>
  </si>
  <si>
    <t>Название рассылки 20</t>
  </si>
  <si>
    <t>Название кампании 20</t>
  </si>
  <si>
    <t>Тема письма 20</t>
  </si>
  <si>
    <t>Метка 20</t>
  </si>
  <si>
    <t>Название рассылки 200</t>
  </si>
  <si>
    <t>Название кампании 200</t>
  </si>
  <si>
    <t>Тема письма 200</t>
  </si>
  <si>
    <t>Метка 200</t>
  </si>
  <si>
    <t>Название рассылки 201</t>
  </si>
  <si>
    <t>Название кампании 201</t>
  </si>
  <si>
    <t>Тема письма 201</t>
  </si>
  <si>
    <t>Метка 201</t>
  </si>
  <si>
    <t>Название рассылки 202</t>
  </si>
  <si>
    <t>Название кампании 202</t>
  </si>
  <si>
    <t>Тема письма 202</t>
  </si>
  <si>
    <t>Метка 202</t>
  </si>
  <si>
    <t>Название рассылки 203</t>
  </si>
  <si>
    <t>Название кампании 203</t>
  </si>
  <si>
    <t>Январь</t>
  </si>
  <si>
    <t>Тема письма 203</t>
  </si>
  <si>
    <t>Метка 203</t>
  </si>
  <si>
    <t>Название рассылки 204</t>
  </si>
  <si>
    <t>Название кампании 204</t>
  </si>
  <si>
    <t>Тема письма 204</t>
  </si>
  <si>
    <t>Метка 204</t>
  </si>
  <si>
    <t>Название рассылки 205</t>
  </si>
  <si>
    <t>Название кампании 205</t>
  </si>
  <si>
    <t>Тема письма 205</t>
  </si>
  <si>
    <t>Метка 205</t>
  </si>
  <si>
    <t>Название рассылки 206</t>
  </si>
  <si>
    <t>Название кампании 206</t>
  </si>
  <si>
    <t>Тема письма 206</t>
  </si>
  <si>
    <t>Метка 206</t>
  </si>
  <si>
    <t>Название рассылки 207</t>
  </si>
  <si>
    <t>Название кампании 207</t>
  </si>
  <si>
    <t>Тема письма 207</t>
  </si>
  <si>
    <t>Метка 207</t>
  </si>
  <si>
    <t>Название рассылки 208</t>
  </si>
  <si>
    <t>Название кампании 208</t>
  </si>
  <si>
    <t>Тема письма 208</t>
  </si>
  <si>
    <t>Метка 208</t>
  </si>
  <si>
    <t>Название рассылки 209</t>
  </si>
  <si>
    <t>Название кампании 209</t>
  </si>
  <si>
    <t>Тема письма 209</t>
  </si>
  <si>
    <t>Метка 209</t>
  </si>
  <si>
    <t>Название рассылки 21</t>
  </si>
  <si>
    <t>Название кампании 21</t>
  </si>
  <si>
    <t>Тема письма 21</t>
  </si>
  <si>
    <t>Метка 21</t>
  </si>
  <si>
    <t>Название рассылки 210</t>
  </si>
  <si>
    <t>Название кампании 210</t>
  </si>
  <si>
    <t>Тема письма 210</t>
  </si>
  <si>
    <t>Метка 210</t>
  </si>
  <si>
    <t>Название рассылки 211</t>
  </si>
  <si>
    <t>Название кампании 211</t>
  </si>
  <si>
    <t>Тема письма 211</t>
  </si>
  <si>
    <t>Метка 211</t>
  </si>
  <si>
    <t>Название рассылки 212</t>
  </si>
  <si>
    <t>Название кампании 212</t>
  </si>
  <si>
    <t>Тема письма 212</t>
  </si>
  <si>
    <t>Метка 212</t>
  </si>
  <si>
    <t>Название рассылки 213</t>
  </si>
  <si>
    <t>Название кампании 213</t>
  </si>
  <si>
    <t>Тема письма 213</t>
  </si>
  <si>
    <t>Метка 213</t>
  </si>
  <si>
    <t>Название рассылки 214</t>
  </si>
  <si>
    <t>Название кампании 214</t>
  </si>
  <si>
    <t>Тема письма 214</t>
  </si>
  <si>
    <t>Метка 214</t>
  </si>
  <si>
    <t>Название рассылки 215</t>
  </si>
  <si>
    <t>Название кампании 215</t>
  </si>
  <si>
    <t>Тема письма 215</t>
  </si>
  <si>
    <t>Метка 215</t>
  </si>
  <si>
    <t>Название рассылки 216</t>
  </si>
  <si>
    <t>Название кампании 216</t>
  </si>
  <si>
    <t>Тема письма 216</t>
  </si>
  <si>
    <t>Метка 216</t>
  </si>
  <si>
    <t>Название рассылки 217</t>
  </si>
  <si>
    <t>Название кампании 217</t>
  </si>
  <si>
    <t>Тема письма 217</t>
  </si>
  <si>
    <t>Метка 217</t>
  </si>
  <si>
    <t>Название рассылки 218</t>
  </si>
  <si>
    <t>Название кампании 218</t>
  </si>
  <si>
    <t>Тема письма 218</t>
  </si>
  <si>
    <t>Метка 218</t>
  </si>
  <si>
    <t>Название рассылки 22</t>
  </si>
  <si>
    <t>Название кампании 22</t>
  </si>
  <si>
    <t>Тема письма 22</t>
  </si>
  <si>
    <t>Метка 22</t>
  </si>
  <si>
    <t>Название рассылки 23</t>
  </si>
  <si>
    <t>Название кампании 23</t>
  </si>
  <si>
    <t>Тема письма 23</t>
  </si>
  <si>
    <t>Метка 23</t>
  </si>
  <si>
    <t>Название рассылки 24</t>
  </si>
  <si>
    <t>Название кампании 24</t>
  </si>
  <si>
    <t>Тема письма 24</t>
  </si>
  <si>
    <t>Метка 24</t>
  </si>
  <si>
    <t>Название рассылки 25</t>
  </si>
  <si>
    <t>Название кампании 25</t>
  </si>
  <si>
    <t>Тема письма 25</t>
  </si>
  <si>
    <t>Метка 25</t>
  </si>
  <si>
    <t>Название рассылки 26</t>
  </si>
  <si>
    <t>Название кампании 26</t>
  </si>
  <si>
    <t>Тема письма 26</t>
  </si>
  <si>
    <t>Метка 26</t>
  </si>
  <si>
    <t>Название рассылки 27</t>
  </si>
  <si>
    <t>Название кампании 27</t>
  </si>
  <si>
    <t>Тема письма 27</t>
  </si>
  <si>
    <t>Метка 27</t>
  </si>
  <si>
    <t>Название рассылки 28</t>
  </si>
  <si>
    <t>Название кампании 28</t>
  </si>
  <si>
    <t>Тема письма 28</t>
  </si>
  <si>
    <t>Метка 28</t>
  </si>
  <si>
    <t>Название рассылки 29</t>
  </si>
  <si>
    <t>Название кампании 29</t>
  </si>
  <si>
    <t>Тема письма 29</t>
  </si>
  <si>
    <t>Метка 29</t>
  </si>
  <si>
    <t>Название рассылки 3</t>
  </si>
  <si>
    <t>Название кампании 3</t>
  </si>
  <si>
    <t>Тема письма 3</t>
  </si>
  <si>
    <t>Метка 3</t>
  </si>
  <si>
    <t>Название рассылки 30</t>
  </si>
  <si>
    <t>Название кампании 30</t>
  </si>
  <si>
    <t>Тема письма 30</t>
  </si>
  <si>
    <t>Метка 30</t>
  </si>
  <si>
    <t>Название рассылки 31</t>
  </si>
  <si>
    <t>Название кампании 31</t>
  </si>
  <si>
    <t>Тема письма 31</t>
  </si>
  <si>
    <t>Метка 31</t>
  </si>
  <si>
    <t>Название рассылки 32</t>
  </si>
  <si>
    <t>Название кампании 32</t>
  </si>
  <si>
    <t>Тема письма 32</t>
  </si>
  <si>
    <t>Метка 32</t>
  </si>
  <si>
    <t>Название рассылки 33</t>
  </si>
  <si>
    <t>Название кампании 33</t>
  </si>
  <si>
    <t>Тема письма 33</t>
  </si>
  <si>
    <t>Метка 33</t>
  </si>
  <si>
    <t>Название рассылки 34</t>
  </si>
  <si>
    <t>Название кампании 34</t>
  </si>
  <si>
    <t>Тема письма 34</t>
  </si>
  <si>
    <t>Метка 34</t>
  </si>
  <si>
    <t>Название рассылки 35</t>
  </si>
  <si>
    <t>Название кампании 35</t>
  </si>
  <si>
    <t>Тема письма 35</t>
  </si>
  <si>
    <t>Метка 35</t>
  </si>
  <si>
    <t>Название рассылки 36</t>
  </si>
  <si>
    <t>Название кампании 36</t>
  </si>
  <si>
    <t>Тема письма 36</t>
  </si>
  <si>
    <t>Метка 36</t>
  </si>
  <si>
    <t>Название рассылки 37</t>
  </si>
  <si>
    <t>Название кампании 37</t>
  </si>
  <si>
    <t>Тема письма 37</t>
  </si>
  <si>
    <t>Метка 37</t>
  </si>
  <si>
    <t>Название рассылки 38</t>
  </si>
  <si>
    <t>Название кампании 38</t>
  </si>
  <si>
    <t>Тема письма 38</t>
  </si>
  <si>
    <t>Метка 38</t>
  </si>
  <si>
    <t>Название рассылки 39</t>
  </si>
  <si>
    <t>Название кампании 39</t>
  </si>
  <si>
    <t>Тема письма 39</t>
  </si>
  <si>
    <t>Метка 39</t>
  </si>
  <si>
    <t>Название рассылки 4</t>
  </si>
  <si>
    <t>Название кампании 4</t>
  </si>
  <si>
    <t>Тема письма 4</t>
  </si>
  <si>
    <t>Метка 4</t>
  </si>
  <si>
    <t>Название рассылки 40</t>
  </si>
  <si>
    <t>Название кампании 40</t>
  </si>
  <si>
    <t>Тема письма 40</t>
  </si>
  <si>
    <t>Метка 40</t>
  </si>
  <si>
    <t>Название рассылки 41</t>
  </si>
  <si>
    <t>Название кампании 41</t>
  </si>
  <si>
    <t>Тема письма 41</t>
  </si>
  <si>
    <t>Метка 41</t>
  </si>
  <si>
    <t>Название рассылки 42</t>
  </si>
  <si>
    <t>Название кампании 42</t>
  </si>
  <si>
    <t>Тема письма 42</t>
  </si>
  <si>
    <t>Метка 42</t>
  </si>
  <si>
    <t>Название рассылки 43</t>
  </si>
  <si>
    <t>Название кампании 43</t>
  </si>
  <si>
    <t>Тема письма 43</t>
  </si>
  <si>
    <t>Метка 43</t>
  </si>
  <si>
    <t>Название рассылки 44</t>
  </si>
  <si>
    <t>Название кампании 44</t>
  </si>
  <si>
    <t>Тема письма 44</t>
  </si>
  <si>
    <t>Метка 44</t>
  </si>
  <si>
    <t>Название рассылки 45</t>
  </si>
  <si>
    <t>Название кампании 45</t>
  </si>
  <si>
    <t>Тема письма 45</t>
  </si>
  <si>
    <t>Метка 45</t>
  </si>
  <si>
    <t>Название рассылки 46</t>
  </si>
  <si>
    <t>Название кампании 46</t>
  </si>
  <si>
    <t>Тема письма 46</t>
  </si>
  <si>
    <t>Метка 46</t>
  </si>
  <si>
    <t>Название рассылки 47</t>
  </si>
  <si>
    <t>Название кампании 47</t>
  </si>
  <si>
    <t>Тема письма 47</t>
  </si>
  <si>
    <t>Метка 47</t>
  </si>
  <si>
    <t>Название рассылки 48</t>
  </si>
  <si>
    <t>Название кампании 48</t>
  </si>
  <si>
    <t>Тема письма 48</t>
  </si>
  <si>
    <t>Метка 48</t>
  </si>
  <si>
    <t>Название рассылки 49</t>
  </si>
  <si>
    <t>Название кампании 49</t>
  </si>
  <si>
    <t>Тема письма 49</t>
  </si>
  <si>
    <t>Метка 49</t>
  </si>
  <si>
    <t>Название рассылки 5</t>
  </si>
  <si>
    <t>Название кампании 5</t>
  </si>
  <si>
    <t>Тема письма 5</t>
  </si>
  <si>
    <t>Метка 5</t>
  </si>
  <si>
    <t>Название рассылки 50</t>
  </si>
  <si>
    <t>Название кампании 50</t>
  </si>
  <si>
    <t>Тема письма 50</t>
  </si>
  <si>
    <t>Метка 50</t>
  </si>
  <si>
    <t>Название рассылки 51</t>
  </si>
  <si>
    <t>Название кампании 51</t>
  </si>
  <si>
    <t>Тема письма 51</t>
  </si>
  <si>
    <t>Метка 51</t>
  </si>
  <si>
    <t>Название рассылки 52</t>
  </si>
  <si>
    <t>Название кампании 52</t>
  </si>
  <si>
    <t>Тема письма 52</t>
  </si>
  <si>
    <t>Метка 52</t>
  </si>
  <si>
    <t>Название рассылки 53</t>
  </si>
  <si>
    <t>Название кампании 53</t>
  </si>
  <si>
    <t>Тема письма 53</t>
  </si>
  <si>
    <t>Метка 53</t>
  </si>
  <si>
    <t>Название рассылки 54</t>
  </si>
  <si>
    <t>Название кампании 54</t>
  </si>
  <si>
    <t>Тема письма 54</t>
  </si>
  <si>
    <t>Метка 54</t>
  </si>
  <si>
    <t>Название рассылки 55</t>
  </si>
  <si>
    <t>Название кампании 55</t>
  </si>
  <si>
    <t>Тема письма 55</t>
  </si>
  <si>
    <t>Метка 55</t>
  </si>
  <si>
    <t>Название рассылки 56</t>
  </si>
  <si>
    <t>Название кампании 56</t>
  </si>
  <si>
    <t>Тема письма 56</t>
  </si>
  <si>
    <t>Метка 56</t>
  </si>
  <si>
    <t>Название рассылки 57</t>
  </si>
  <si>
    <t>Название кампании 57</t>
  </si>
  <si>
    <t>Тема письма 57</t>
  </si>
  <si>
    <t>Метка 57</t>
  </si>
  <si>
    <t>Название рассылки 58</t>
  </si>
  <si>
    <t>Название кампании 58</t>
  </si>
  <si>
    <t>Тема письма 58</t>
  </si>
  <si>
    <t>Метка 58</t>
  </si>
  <si>
    <t>Название рассылки 59</t>
  </si>
  <si>
    <t>Название кампании 59</t>
  </si>
  <si>
    <t>Тема письма 59</t>
  </si>
  <si>
    <t>Метка 59</t>
  </si>
  <si>
    <t>Название рассылки 6</t>
  </si>
  <si>
    <t>Название кампании 6</t>
  </si>
  <si>
    <t>Тема письма 6</t>
  </si>
  <si>
    <t>Метка 6</t>
  </si>
  <si>
    <t>Название рассылки 60</t>
  </si>
  <si>
    <t>Название кампании 60</t>
  </si>
  <si>
    <t>Тема письма 60</t>
  </si>
  <si>
    <t>Метка 60</t>
  </si>
  <si>
    <t>Название рассылки 61</t>
  </si>
  <si>
    <t>Название кампании 61</t>
  </si>
  <si>
    <t>Тема письма 61</t>
  </si>
  <si>
    <t>Метка 61</t>
  </si>
  <si>
    <t>Название рассылки 62</t>
  </si>
  <si>
    <t>Название кампании 62</t>
  </si>
  <si>
    <t>Тема письма 62</t>
  </si>
  <si>
    <t>Метка 62</t>
  </si>
  <si>
    <t>Название рассылки 63</t>
  </si>
  <si>
    <t>Название кампании 63</t>
  </si>
  <si>
    <t>Тема письма 63</t>
  </si>
  <si>
    <t>Метка 63</t>
  </si>
  <si>
    <t>Название рассылки 64</t>
  </si>
  <si>
    <t>Название кампании 64</t>
  </si>
  <si>
    <t>Тема письма 64</t>
  </si>
  <si>
    <t>Метка 64</t>
  </si>
  <si>
    <t>Название рассылки 65</t>
  </si>
  <si>
    <t>Название кампании 65</t>
  </si>
  <si>
    <t>Февраль</t>
  </si>
  <si>
    <t>Тема письма 65</t>
  </si>
  <si>
    <t>Метка 65</t>
  </si>
  <si>
    <t>Название рассылки 66</t>
  </si>
  <si>
    <t>Название кампании 66</t>
  </si>
  <si>
    <t>Тема письма 66</t>
  </si>
  <si>
    <t>Метка 66</t>
  </si>
  <si>
    <t>Название рассылки 67</t>
  </si>
  <si>
    <t>Название кампании 67</t>
  </si>
  <si>
    <t>Тема письма 67</t>
  </si>
  <si>
    <t>Метка 67</t>
  </si>
  <si>
    <t>Название рассылки 68</t>
  </si>
  <si>
    <t>Название кампании 68</t>
  </si>
  <si>
    <t>Тема письма 68</t>
  </si>
  <si>
    <t>Метка 68</t>
  </si>
  <si>
    <t>Название рассылки 69</t>
  </si>
  <si>
    <t>Название кампании 69</t>
  </si>
  <si>
    <t>Тема письма 69</t>
  </si>
  <si>
    <t>Метка 69</t>
  </si>
  <si>
    <t>Название рассылки 7</t>
  </si>
  <si>
    <t>Название кампании 7</t>
  </si>
  <si>
    <t>Тема письма 7</t>
  </si>
  <si>
    <t>Метка 7</t>
  </si>
  <si>
    <t>Название рассылки 70</t>
  </si>
  <si>
    <t>Название кампании 70</t>
  </si>
  <si>
    <t>Тема письма 70</t>
  </si>
  <si>
    <t>Метка 70</t>
  </si>
  <si>
    <t>Название рассылки 71</t>
  </si>
  <si>
    <t>Название кампании 71</t>
  </si>
  <si>
    <t>Тема письма 71</t>
  </si>
  <si>
    <t>Метка 71</t>
  </si>
  <si>
    <t>Название рассылки 72</t>
  </si>
  <si>
    <t>Название кампании 72</t>
  </si>
  <si>
    <t>Тема письма 72</t>
  </si>
  <si>
    <t>Метка 72</t>
  </si>
  <si>
    <t>Название рассылки 73</t>
  </si>
  <si>
    <t>Название кампании 73</t>
  </si>
  <si>
    <t>Тема письма 73</t>
  </si>
  <si>
    <t>Метка 73</t>
  </si>
  <si>
    <t>Название рассылки 74</t>
  </si>
  <si>
    <t>Название кампании 74</t>
  </si>
  <si>
    <t>Тема письма 74</t>
  </si>
  <si>
    <t>Метка 74</t>
  </si>
  <si>
    <t>Название рассылки 75</t>
  </si>
  <si>
    <t>Название кампании 75</t>
  </si>
  <si>
    <t>Тема письма 75</t>
  </si>
  <si>
    <t>Метка 75</t>
  </si>
  <si>
    <t>Название рассылки 76</t>
  </si>
  <si>
    <t>Название кампании 76</t>
  </si>
  <si>
    <t>Тема письма 76</t>
  </si>
  <si>
    <t>Метка 76</t>
  </si>
  <si>
    <t>Название рассылки 77</t>
  </si>
  <si>
    <t>Название кампании 77</t>
  </si>
  <si>
    <t>Тема письма 77</t>
  </si>
  <si>
    <t>Метка 77</t>
  </si>
  <si>
    <t>Название рассылки 78</t>
  </si>
  <si>
    <t>Название кампании 78</t>
  </si>
  <si>
    <t>Тема письма 78</t>
  </si>
  <si>
    <t>Метка 78</t>
  </si>
  <si>
    <t>Название рассылки 79</t>
  </si>
  <si>
    <t>Название кампании 79</t>
  </si>
  <si>
    <t>Тема письма 79</t>
  </si>
  <si>
    <t>Метка 79</t>
  </si>
  <si>
    <t>Название рассылки 8</t>
  </si>
  <si>
    <t>Название кампании 8</t>
  </si>
  <si>
    <t>Тема письма 8</t>
  </si>
  <si>
    <t>Метка 8</t>
  </si>
  <si>
    <t>Название рассылки 80</t>
  </si>
  <si>
    <t>Название кампании 80</t>
  </si>
  <si>
    <t>Тема письма 80</t>
  </si>
  <si>
    <t>Метка 80</t>
  </si>
  <si>
    <t>Название рассылки 81</t>
  </si>
  <si>
    <t>Название кампании 81</t>
  </si>
  <si>
    <t>Тема письма 81</t>
  </si>
  <si>
    <t>Метка 81</t>
  </si>
  <si>
    <t>Название рассылки 82</t>
  </si>
  <si>
    <t>Название кампании 82</t>
  </si>
  <si>
    <t>Март</t>
  </si>
  <si>
    <t>Тема письма 82</t>
  </si>
  <si>
    <t>Метка 82</t>
  </si>
  <si>
    <t>Название рассылки 83</t>
  </si>
  <si>
    <t>Название кампании 83</t>
  </si>
  <si>
    <t>Тема письма 83</t>
  </si>
  <si>
    <t>Метка 83</t>
  </si>
  <si>
    <t>Название рассылки 84</t>
  </si>
  <si>
    <t>Название кампании 84</t>
  </si>
  <si>
    <t>Тема письма 84</t>
  </si>
  <si>
    <t>Метка 84</t>
  </si>
  <si>
    <t>Название рассылки 85</t>
  </si>
  <si>
    <t>Название кампании 85</t>
  </si>
  <si>
    <t>Тема письма 85</t>
  </si>
  <si>
    <t>Метка 85</t>
  </si>
  <si>
    <t>Название рассылки 86</t>
  </si>
  <si>
    <t>Название кампании 86</t>
  </si>
  <si>
    <t>Тема письма 86</t>
  </si>
  <si>
    <t>Метка 86</t>
  </si>
  <si>
    <t>Название рассылки 87</t>
  </si>
  <si>
    <t>Название кампании 87</t>
  </si>
  <si>
    <t>Тема письма 87</t>
  </si>
  <si>
    <t>Метка 87</t>
  </si>
  <si>
    <t>Название рассылки 88</t>
  </si>
  <si>
    <t>Название кампании 88</t>
  </si>
  <si>
    <t>Тема письма 88</t>
  </si>
  <si>
    <t>Метка 88</t>
  </si>
  <si>
    <t>Название рассылки 89</t>
  </si>
  <si>
    <t>Название кампании 89</t>
  </si>
  <si>
    <t>Тема письма 89</t>
  </si>
  <si>
    <t>Метка 89</t>
  </si>
  <si>
    <t>Название рассылки 9</t>
  </si>
  <si>
    <t>Название кампании 9</t>
  </si>
  <si>
    <t>Тема письма 9</t>
  </si>
  <si>
    <t>Метка 9</t>
  </si>
  <si>
    <t>Название рассылки 90</t>
  </si>
  <si>
    <t>Название кампании 90</t>
  </si>
  <si>
    <t>Тема письма 90</t>
  </si>
  <si>
    <t>Метка 90</t>
  </si>
  <si>
    <t>Название рассылки 91</t>
  </si>
  <si>
    <t>Название кампании 91</t>
  </si>
  <si>
    <t>Тема письма 91</t>
  </si>
  <si>
    <t>Метка 91</t>
  </si>
  <si>
    <t>Название рассылки 92</t>
  </si>
  <si>
    <t>Название кампании 92</t>
  </si>
  <si>
    <t>Тема письма 92</t>
  </si>
  <si>
    <t>Метка 92</t>
  </si>
  <si>
    <t>Название рассылки 93</t>
  </si>
  <si>
    <t>Название кампании 93</t>
  </si>
  <si>
    <t>Тема письма 93</t>
  </si>
  <si>
    <t>Метка 93</t>
  </si>
  <si>
    <t>Название рассылки 94</t>
  </si>
  <si>
    <t>Название кампании 94</t>
  </si>
  <si>
    <t>Тема письма 94</t>
  </si>
  <si>
    <t>Метка 94</t>
  </si>
  <si>
    <t>Название рассылки 95</t>
  </si>
  <si>
    <t>Название кампании 95</t>
  </si>
  <si>
    <t>Тема письма 95</t>
  </si>
  <si>
    <t>Метка 95</t>
  </si>
  <si>
    <t>Название рассылки 96</t>
  </si>
  <si>
    <t>Название кампании 96</t>
  </si>
  <si>
    <t>Тема письма 96</t>
  </si>
  <si>
    <t>Метка 96</t>
  </si>
  <si>
    <t>Название рассылки 97</t>
  </si>
  <si>
    <t>Название кампании 97</t>
  </si>
  <si>
    <t>Тема письма 97</t>
  </si>
  <si>
    <t>Метка 97</t>
  </si>
  <si>
    <t>Название рассылки 98</t>
  </si>
  <si>
    <t>Название кампании 98</t>
  </si>
  <si>
    <t>Тема письма 98</t>
  </si>
  <si>
    <t>Метка 98</t>
  </si>
  <si>
    <t>Название рассылки 99</t>
  </si>
  <si>
    <t>Название кампании 99</t>
  </si>
  <si>
    <t>Тема письма 99</t>
  </si>
  <si>
    <t>Метка 99</t>
  </si>
  <si>
    <t>Delivery rate</t>
  </si>
  <si>
    <t>Open rate</t>
  </si>
  <si>
    <t>CTOR</t>
  </si>
  <si>
    <t>UR</t>
  </si>
  <si>
    <t>Всего (2021)</t>
  </si>
  <si>
    <t>Всего (2022)</t>
  </si>
  <si>
    <t>Итого</t>
  </si>
  <si>
    <t>Ссылка на Looker Data Studio</t>
  </si>
  <si>
    <t>https://lookerstudio.google.com/reporting/3b6c83cc-d378-4722-9ff6-74bea4fb8a57</t>
  </si>
  <si>
    <t>01-Январь</t>
  </si>
  <si>
    <t>02-Февраль</t>
  </si>
  <si>
    <t>03-Март</t>
  </si>
  <si>
    <t>04-Апрель</t>
  </si>
  <si>
    <t>05-Май</t>
  </si>
  <si>
    <t>06-Июнь</t>
  </si>
  <si>
    <t>07-Июль</t>
  </si>
  <si>
    <t>08-Август</t>
  </si>
  <si>
    <t>09-Сентябрь</t>
  </si>
  <si>
    <t>10-Октябрь</t>
  </si>
  <si>
    <t>11-Ноябрь</t>
  </si>
  <si>
    <t>12-Декабрь</t>
  </si>
  <si>
    <t>01-понедельник</t>
  </si>
  <si>
    <t>02-вторник</t>
  </si>
  <si>
    <t>03-среда</t>
  </si>
  <si>
    <t>04-четверг</t>
  </si>
  <si>
    <t>05-пятница</t>
  </si>
  <si>
    <t>06-суббота</t>
  </si>
  <si>
    <t>07-воскресенье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</si>
</sst>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&quot;.&quot;mmmm&quot;.&quot;"/>
    <numFmt numFmtId="166" formatCode="dd.mm.yyyy"/>
    <numFmt numFmtId="167" formatCode="d.m.yyyy"/>
  </numFmts>
  <fonts count="10">
    <font>
      <sz val="10.0"/>
      <color rgb="FF000000"/>
      <name val="Arial"/>
      <scheme val="minor"/>
    </font>
    <font>
      <b/>
      <sz val="8.0"/>
      <color rgb="FF000000"/>
      <name val="&quot;Proxima Nova&quot;"/>
    </font>
    <font>
      <b/>
      <sz val="8.0"/>
      <color theme="1"/>
      <name val="Proxima Nova"/>
    </font>
    <font>
      <b/>
      <sz val="8.0"/>
      <color theme="1"/>
      <name val="&quot;Proxima Nova&quot;"/>
    </font>
    <font>
      <u/>
      <sz val="8.0"/>
      <color rgb="FF1155CC"/>
      <name val="&quot;Proxima Nova&quot;"/>
    </font>
    <font>
      <sz val="8.0"/>
      <color theme="1"/>
      <name val="Proxima Nova"/>
    </font>
    <font>
      <sz val="8.0"/>
      <color theme="1"/>
      <name val="&quot;Proxima Nova&quot;"/>
    </font>
    <font>
      <sz val="8.0"/>
      <color rgb="FF000000"/>
      <name val="Proxima Nova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3" xfId="0" applyAlignment="1" applyFont="1" applyNumberForma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2" numFmtId="164" xfId="0" applyAlignment="1" applyFont="1" applyNumberForma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2" numFmtId="3" xfId="0" applyAlignment="1" applyFont="1" applyNumberForma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readingOrder="0" shrinkToFit="0" vertical="center" wrapText="0"/>
    </xf>
    <xf borderId="0" fillId="0" fontId="6" numFmtId="0" xfId="0" applyAlignment="1" applyFont="1">
      <alignment readingOrder="0" vertical="center"/>
    </xf>
    <xf borderId="0" fillId="0" fontId="5" numFmtId="164" xfId="0" applyAlignment="1" applyFont="1" applyNumberFormat="1">
      <alignment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horizontal="left" vertical="center"/>
    </xf>
    <xf borderId="0" fillId="0" fontId="5" numFmtId="20" xfId="0" applyAlignment="1" applyFont="1" applyNumberFormat="1">
      <alignment readingOrder="0" vertical="center"/>
    </xf>
    <xf borderId="0" fillId="0" fontId="7" numFmtId="0" xfId="0" applyAlignment="1" applyFont="1">
      <alignment horizontal="right" readingOrder="0" shrinkToFit="0" vertical="center" wrapText="0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horizontal="right" readingOrder="0" vertical="center"/>
    </xf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5" numFmtId="20" xfId="0" applyAlignment="1" applyFont="1" applyNumberFormat="1">
      <alignment horizontal="right" readingOrder="0" vertical="center"/>
    </xf>
    <xf borderId="0" fillId="0" fontId="6" numFmtId="165" xfId="0" applyAlignment="1" applyFont="1" applyNumberFormat="1">
      <alignment vertical="center"/>
    </xf>
    <xf borderId="0" fillId="0" fontId="5" numFmtId="164" xfId="0" applyAlignment="1" applyFont="1" applyNumberFormat="1">
      <alignment vertical="center"/>
    </xf>
    <xf borderId="0" fillId="0" fontId="6" numFmtId="165" xfId="0" applyAlignment="1" applyFont="1" applyNumberFormat="1">
      <alignment readingOrder="0" vertical="center"/>
    </xf>
    <xf borderId="0" fillId="0" fontId="5" numFmtId="166" xfId="0" applyAlignment="1" applyFont="1" applyNumberFormat="1">
      <alignment readingOrder="0" shrinkToFit="0" vertical="center" wrapText="0"/>
    </xf>
    <xf borderId="0" fillId="0" fontId="5" numFmtId="20" xfId="0" applyAlignment="1" applyFont="1" applyNumberFormat="1">
      <alignment readingOrder="0" shrinkToFit="0" vertical="center" wrapText="0"/>
    </xf>
    <xf borderId="0" fillId="0" fontId="5" numFmtId="167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horizontal="right" vertical="center"/>
    </xf>
    <xf borderId="0" fillId="0" fontId="8" numFmtId="0" xfId="0" applyFont="1"/>
    <xf borderId="0" fillId="0" fontId="8" numFmtId="10" xfId="0" applyFont="1" applyNumberFormat="1"/>
    <xf borderId="0" fillId="0" fontId="8" numFmtId="165" xfId="0" applyFont="1" applyNumberForma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219" sheet="Data"/>
  </cacheSource>
  <cacheFields>
    <cacheField name="Название рассылки" numFmtId="0">
      <sharedItems>
        <s v="Название рассылки 1"/>
        <s v="Название рассылки 10"/>
        <s v="Название рассылки 100"/>
        <s v="Название рассылки 101"/>
        <s v="Название рассылки 102"/>
        <s v="Название рассылки 103"/>
        <s v="Название рассылки 104"/>
        <s v="Название рассылки 105"/>
        <s v="Название рассылки 106"/>
        <s v="Название рассылки 107"/>
        <s v="Название рассылки 108"/>
        <s v="Название рассылки 109"/>
        <s v="Название рассылки 11"/>
        <s v="Название рассылки 110"/>
        <s v="Название рассылки 111"/>
        <s v="Название рассылки 112"/>
        <s v="Название рассылки 113"/>
        <s v="Название рассылки 114"/>
        <s v="Название рассылки 115"/>
        <s v="Название рассылки 116"/>
        <s v="Название рассылки 117"/>
        <s v="Название рассылки 118"/>
        <s v="Название рассылки 119"/>
        <s v="Название рассылки 12"/>
        <s v="Название рассылки 120"/>
        <s v="Название рассылки 121"/>
        <s v="Название рассылки 122"/>
        <s v="Название рассылки 123"/>
        <s v="Название рассылки 124"/>
        <s v="Название рассылки 125"/>
        <s v="Название рассылки 126"/>
        <s v="Название рассылки 127"/>
        <s v="Название рассылки 128"/>
        <s v="Название рассылки 129"/>
        <s v="Название рассылки 13"/>
        <s v="Название рассылки 130"/>
        <s v="Название рассылки 131"/>
        <s v="Название рассылки 132"/>
        <s v="Название рассылки 133"/>
        <s v="Название рассылки 134"/>
        <s v="Название рассылки 135"/>
        <s v="Название рассылки 136"/>
        <s v="Название рассылки 137"/>
        <s v="Название рассылки 138"/>
        <s v="Название рассылки 139"/>
        <s v="Название рассылки 14"/>
        <s v="Название рассылки 140"/>
        <s v="Название рассылки 141"/>
        <s v="Название рассылки 142"/>
        <s v="Название рассылки 143"/>
        <s v="Название рассылки 144"/>
        <s v="Название рассылки 145"/>
        <s v="Название рассылки 146"/>
        <s v="Название рассылки 147"/>
        <s v="Название рассылки 148"/>
        <s v="Название рассылки 149"/>
        <s v="Название рассылки 15"/>
        <s v="Название рассылки 150"/>
        <s v="Название рассылки 151"/>
        <s v="Название рассылки 152"/>
        <s v="Название рассылки 153"/>
        <s v="Название рассылки 154"/>
        <s v="Название рассылки 155"/>
        <s v="Название рассылки 156"/>
        <s v="Название рассылки 157"/>
        <s v="Название рассылки 158"/>
        <s v="Название рассылки 159"/>
        <s v="Название рассылки 16"/>
        <s v="Название рассылки 160"/>
        <s v="Название рассылки 161"/>
        <s v="Название рассылки 162"/>
        <s v="Название рассылки 163"/>
        <s v="Название рассылки 164"/>
        <s v="Название рассылки 165"/>
        <s v="Название рассылки 166"/>
        <s v="Название рассылки 167"/>
        <s v="Название рассылки 168"/>
        <s v="Название рассылки 169"/>
        <s v="Название рассылки 17"/>
        <s v="Название рассылки 170"/>
        <s v="Название рассылки 171"/>
        <s v="Название рассылки 172"/>
        <s v="Название рассылки 173"/>
        <s v="Название рассылки 174"/>
        <s v="Название рассылки 175"/>
        <s v="Название рассылки 176"/>
        <s v="Название рассылки 177"/>
        <s v="Название рассылки 178"/>
        <s v="Название рассылки 179"/>
        <s v="Название рассылки 18"/>
        <s v="Название рассылки 180"/>
        <s v="Название рассылки 181"/>
        <s v="Название рассылки 182"/>
        <s v="Название рассылки 183"/>
        <s v="Название рассылки 184"/>
        <s v="Название рассылки 185"/>
        <s v="Название рассылки 186"/>
        <s v="Название рассылки 187"/>
        <s v="Название рассылки 188"/>
        <s v="Название рассылки 189"/>
        <s v="Название рассылки 19"/>
        <s v="Название рассылки 190"/>
        <s v="Название рассылки 191"/>
        <s v="Название рассылки 192"/>
        <s v="Название рассылки 193"/>
        <s v="Название рассылки 194"/>
        <s v="Название рассылки 195"/>
        <s v="Название рассылки 196"/>
        <s v="Название рассылки 197"/>
        <s v="Название рассылки 198"/>
        <s v="Название рассылки 199"/>
        <s v="Название рассылки 2"/>
        <s v="Название рассылки 20"/>
        <s v="Название рассылки 200"/>
        <s v="Название рассылки 201"/>
        <s v="Название рассылки 202"/>
        <s v="Название рассылки 203"/>
        <s v="Название рассылки 204"/>
        <s v="Название рассылки 205"/>
        <s v="Название рассылки 206"/>
        <s v="Название рассылки 207"/>
        <s v="Название рассылки 208"/>
        <s v="Название рассылки 209"/>
        <s v="Название рассылки 21"/>
        <s v="Название рассылки 210"/>
        <s v="Название рассылки 211"/>
        <s v="Название рассылки 212"/>
        <s v="Название рассылки 213"/>
        <s v="Название рассылки 214"/>
        <s v="Название рассылки 215"/>
        <s v="Название рассылки 216"/>
        <s v="Название рассылки 217"/>
        <s v="Название рассылки 218"/>
        <s v="Название рассылки 22"/>
        <s v="Название рассылки 23"/>
        <s v="Название рассылки 24"/>
        <s v="Название рассылки 25"/>
        <s v="Название рассылки 26"/>
        <s v="Название рассылки 27"/>
        <s v="Название рассылки 28"/>
        <s v="Название рассылки 29"/>
        <s v="Название рассылки 3"/>
        <s v="Название рассылки 30"/>
        <s v="Название рассылки 31"/>
        <s v="Название рассылки 32"/>
        <s v="Название рассылки 33"/>
        <s v="Название рассылки 34"/>
        <s v="Название рассылки 35"/>
        <s v="Название рассылки 36"/>
        <s v="Название рассылки 37"/>
        <s v="Название рассылки 38"/>
        <s v="Название рассылки 39"/>
        <s v="Название рассылки 4"/>
        <s v="Название рассылки 40"/>
        <s v="Название рассылки 41"/>
        <s v="Название рассылки 42"/>
        <s v="Название рассылки 43"/>
        <s v="Название рассылки 44"/>
        <s v="Название рассылки 45"/>
        <s v="Название рассылки 46"/>
        <s v="Название рассылки 47"/>
        <s v="Название рассылки 48"/>
        <s v="Название рассылки 49"/>
        <s v="Название рассылки 5"/>
        <s v="Название рассылки 50"/>
        <s v="Название рассылки 51"/>
        <s v="Название рассылки 52"/>
        <s v="Название рассылки 53"/>
        <s v="Название рассылки 54"/>
        <s v="Название рассылки 55"/>
        <s v="Название рассылки 56"/>
        <s v="Название рассылки 57"/>
        <s v="Название рассылки 58"/>
        <s v="Название рассылки 59"/>
        <s v="Название рассылки 6"/>
        <s v="Название рассылки 60"/>
        <s v="Название рассылки 61"/>
        <s v="Название рассылки 62"/>
        <s v="Название рассылки 63"/>
        <s v="Название рассылки 64"/>
        <s v="Название рассылки 65"/>
        <s v="Название рассылки 66"/>
        <s v="Название рассылки 67"/>
        <s v="Название рассылки 68"/>
        <s v="Название рассылки 69"/>
        <s v="Название рассылки 7"/>
        <s v="Название рассылки 70"/>
        <s v="Название рассылки 71"/>
        <s v="Название рассылки 72"/>
        <s v="Название рассылки 73"/>
        <s v="Название рассылки 74"/>
        <s v="Название рассылки 75"/>
        <s v="Название рассылки 76"/>
        <s v="Название рассылки 77"/>
        <s v="Название рассылки 78"/>
        <s v="Название рассылки 79"/>
        <s v="Название рассылки 8"/>
        <s v="Название рассылки 80"/>
        <s v="Название рассылки 81"/>
        <s v="Название рассылки 82"/>
        <s v="Название рассылки 83"/>
        <s v="Название рассылки 84"/>
        <s v="Название рассылки 85"/>
        <s v="Название рассылки 86"/>
        <s v="Название рассылки 87"/>
        <s v="Название рассылки 88"/>
        <s v="Название рассылки 89"/>
        <s v="Название рассылки 9"/>
        <s v="Название рассылки 90"/>
        <s v="Название рассылки 91"/>
        <s v="Название рассылки 92"/>
        <s v="Название рассылки 93"/>
        <s v="Название рассылки 94"/>
        <s v="Название рассылки 95"/>
        <s v="Название рассылки 96"/>
        <s v="Название рассылки 97"/>
        <s v="Название рассылки 98"/>
        <s v="Название рассылки 99"/>
      </sharedItems>
    </cacheField>
    <cacheField name="Название кампании" numFmtId="0">
      <sharedItems>
        <s v="Название кампании 1"/>
        <s v="Название кампании 10"/>
        <s v="Название кампании 100"/>
        <s v="Название кампании 101"/>
        <s v="Название кампании 102"/>
        <s v="Название кампании 103"/>
        <s v="Название кампании 104"/>
        <s v="Название кампании 105"/>
        <s v="Название кампании 106"/>
        <s v="Название кампании 107"/>
        <s v="Название кампании 108"/>
        <s v="Название кампании 109"/>
        <s v="Название кампании 11"/>
        <s v="Название кампании 110"/>
        <s v="Название кампании 111"/>
        <s v="Название кампании 112"/>
        <s v="Название кампании 113"/>
        <s v="Название кампании 114"/>
        <s v="Название кампании 115"/>
        <s v="Название кампании 116"/>
        <s v="Название кампании 117"/>
        <s v="Название кампании 118"/>
        <s v="Название кампании 119"/>
        <s v="Название кампании 12"/>
        <s v="Название кампании 120"/>
        <s v="Название кампании 121"/>
        <s v="Название кампании 122"/>
        <s v="Название кампании 123"/>
        <s v="Название кампании 124"/>
        <s v="Название кампании 125"/>
        <s v="Название кампании 126"/>
        <s v="Название кампании 127"/>
        <s v="Название кампании 128"/>
        <s v="Название кампании 129"/>
        <s v="Название кампании 13"/>
        <s v="Название кампании 130"/>
        <s v="Название кампании 131"/>
        <s v="Название кампании 132"/>
        <s v="Название кампании 133"/>
        <s v="Название кампании 134"/>
        <s v="Название кампании 135"/>
        <s v="Название кампании 136"/>
        <s v="Название кампании 137"/>
        <s v="Название кампании 138"/>
        <s v="Название кампании 139"/>
        <s v="Название кампании 14"/>
        <s v="Название кампании 140"/>
        <s v="Название кампании 141"/>
        <s v="Название кампании 142"/>
        <s v="Название кампании 143"/>
        <s v="Название кампании 144"/>
        <s v="Название кампании 145"/>
        <s v="Название кампании 146"/>
        <s v="Название кампании 147"/>
        <s v="Название кампании 148"/>
        <s v="Название кампании 149"/>
        <s v="Название кампании 15"/>
        <s v="Название кампании 150"/>
        <s v="Название кампании 151"/>
        <s v="Название кампании 152"/>
        <s v="Название кампании 153"/>
        <s v="Название кампании 154"/>
        <s v="Название кампании 155"/>
        <s v="Название кампании 156"/>
        <s v="Название кампании 157"/>
        <s v="Название кампании 158"/>
        <s v="Название кампании 159"/>
        <s v="Название кампании 16"/>
        <s v="Название кампании 160"/>
        <s v="Название кампании 161"/>
        <s v="Название кампании 162"/>
        <s v="Название кампании 163"/>
        <s v="Название кампании 164"/>
        <s v="Название кампании 165"/>
        <s v="Название кампании 166"/>
        <s v="Название кампании 167"/>
        <s v="Название кампании 168"/>
        <s v="Название кампании 169"/>
        <s v="Название кампании 17"/>
        <s v="Название кампании 170"/>
        <s v="Название кампании 171"/>
        <s v="Название кампании 172"/>
        <s v="Название кампании 173"/>
        <s v="Название кампании 174"/>
        <s v="Название кампании 175"/>
        <s v="Название кампании 176"/>
        <s v="Название кампании 177"/>
        <s v="Название кампании 178"/>
        <s v="Название кампании 179"/>
        <s v="Название кампании 18"/>
        <s v="Название кампании 180"/>
        <s v="Название кампании 181"/>
        <s v="Название кампании 182"/>
        <s v="Название кампании 183"/>
        <s v="Название кампании 184"/>
        <s v="Название кампании 185"/>
        <s v="Название кампании 186"/>
        <s v="Название кампании 187"/>
        <s v="Название кампании 188"/>
        <s v="Название кампании 189"/>
        <s v="Название кампании 19"/>
        <s v="Название кампании 190"/>
        <s v="Название кампании 191"/>
        <s v="Название кампании 192"/>
        <s v="Название кампании 193"/>
        <s v="Название кампании 194"/>
        <s v="Название кампании 195"/>
        <s v="Название кампании 196"/>
        <s v="Название кампании 197"/>
        <s v="Название кампании 198"/>
        <s v="Название кампании 199"/>
        <s v="Название кампании 2"/>
        <s v="Название кампании 20"/>
        <s v="Название кампании 200"/>
        <s v="Название кампании 201"/>
        <s v="Название кампании 202"/>
        <s v="Название кампании 203"/>
        <s v="Название кампании 204"/>
        <s v="Название кампании 205"/>
        <s v="Название кампании 206"/>
        <s v="Название кампании 207"/>
        <s v="Название кампании 208"/>
        <s v="Название кампании 209"/>
        <s v="Название кампании 21"/>
        <s v="Название кампании 210"/>
        <s v="Название кампании 211"/>
        <s v="Название кампании 212"/>
        <s v="Название кампании 213"/>
        <s v="Название кампании 214"/>
        <s v="Название кампании 215"/>
        <s v="Название кампании 216"/>
        <s v="Название кампании 217"/>
        <s v="Название кампании 218"/>
        <s v="Название кампании 22"/>
        <s v="Название кампании 23"/>
        <s v="Название кампании 24"/>
        <s v="Название кампании 25"/>
        <s v="Название кампании 26"/>
        <s v="Название кампании 27"/>
        <s v="Название кампании 28"/>
        <s v="Название кампании 29"/>
        <s v="Название кампании 3"/>
        <s v="Название кампании 30"/>
        <s v="Название кампании 31"/>
        <s v="Название кампании 32"/>
        <s v="Название кампании 33"/>
        <s v="Название кампании 34"/>
        <s v="Название кампании 35"/>
        <s v="Название кампании 36"/>
        <s v="Название кампании 37"/>
        <s v="Название кампании 38"/>
        <s v="Название кампании 39"/>
        <s v="Название кампании 4"/>
        <s v="Название кампании 40"/>
        <s v="Название кампании 41"/>
        <s v="Название кампании 42"/>
        <s v="Название кампании 43"/>
        <s v="Название кампании 44"/>
        <s v="Название кампании 45"/>
        <s v="Название кампании 46"/>
        <s v="Название кампании 47"/>
        <s v="Название кампании 48"/>
        <s v="Название кампании 49"/>
        <s v="Название кампании 5"/>
        <s v="Название кампании 50"/>
        <s v="Название кампании 51"/>
        <s v="Название кампании 52"/>
        <s v="Название кампании 53"/>
        <s v="Название кампании 54"/>
        <s v="Название кампании 55"/>
        <s v="Название кампании 56"/>
        <s v="Название кампании 57"/>
        <s v="Название кампании 58"/>
        <s v="Название кампании 59"/>
        <s v="Название кампании 6"/>
        <s v="Название кампании 60"/>
        <s v="Название кампании 61"/>
        <s v="Название кампании 62"/>
        <s v="Название кампании 63"/>
        <s v="Название кампании 64"/>
        <s v="Название кампании 65"/>
        <s v="Название кампании 66"/>
        <s v="Название кампании 67"/>
        <s v="Название кампании 68"/>
        <s v="Название кампании 69"/>
        <s v="Название кампании 7"/>
        <s v="Название кампании 70"/>
        <s v="Название кампании 71"/>
        <s v="Название кампании 72"/>
        <s v="Название кампании 73"/>
        <s v="Название кампании 74"/>
        <s v="Название кампании 75"/>
        <s v="Название кампании 76"/>
        <s v="Название кампании 77"/>
        <s v="Название кампании 78"/>
        <s v="Название кампании 79"/>
        <s v="Название кампании 8"/>
        <s v="Название кампании 80"/>
        <s v="Название кампании 81"/>
        <s v="Название кампании 82"/>
        <s v="Название кампании 83"/>
        <s v="Название кампании 84"/>
        <s v="Название кампании 85"/>
        <s v="Название кампании 86"/>
        <s v="Название кампании 87"/>
        <s v="Название кампании 88"/>
        <s v="Название кампании 89"/>
        <s v="Название кампании 9"/>
        <s v="Название кампании 90"/>
        <s v="Название кампании 91"/>
        <s v="Название кампании 92"/>
        <s v="Название кампании 93"/>
        <s v="Название кампании 94"/>
        <s v="Название кампании 95"/>
        <s v="Название кампании 96"/>
        <s v="Название кампании 97"/>
        <s v="Название кампании 98"/>
        <s v="Название кампании 99"/>
      </sharedItems>
    </cacheField>
    <cacheField name="Направление" numFmtId="0">
      <sharedItems>
        <s v="Email"/>
      </sharedItems>
    </cacheField>
    <cacheField name="Месяц" numFmtId="0">
      <sharedItems>
        <s v="Октябрь"/>
        <s v="Ноябрь"/>
        <s v="Апрель"/>
        <s v="Май"/>
        <s v="Июнь"/>
        <s v="Июль"/>
        <s v="Август"/>
        <s v="Сентябрь"/>
        <s v="Декабрь"/>
        <s v="Январь"/>
        <s v="Февраль"/>
        <s v="Март"/>
      </sharedItems>
    </cacheField>
    <cacheField name="Дата" numFmtId="164">
      <sharedItems containsSemiMixedTypes="0" containsDate="1" containsString="0">
        <d v="2021-10-27T00:00:00Z"/>
        <d v="2021-11-05T00:00:00Z"/>
        <d v="2022-04-11T00:00:00Z"/>
        <d v="2022-04-12T00:00:00Z"/>
        <d v="2022-04-13T00:00:00Z"/>
        <d v="2022-04-14T00:00:00Z"/>
        <d v="2022-04-15T00:00:00Z"/>
        <d v="2022-04-22T00:00:00Z"/>
        <d v="2022-04-26T00:00:00Z"/>
        <d v="2021-11-10T00:00:00Z"/>
        <d v="2022-05-05T00:00:00Z"/>
        <d v="2022-05-12T00:00:00Z"/>
        <d v="2022-05-16T00:00:00Z"/>
        <d v="2022-05-20T00:00:00Z"/>
        <d v="2021-04-15T00:00:00Z"/>
        <d v="2021-04-21T00:00:00Z"/>
        <d v="2021-04-22T00:00:00Z"/>
        <d v="2021-04-23T00:00:00Z"/>
        <d v="2021-04-30T00:00:00Z"/>
        <d v="2021-05-05T00:00:00Z"/>
        <d v="2021-05-11T00:00:00Z"/>
        <d v="2021-05-26T00:00:00Z"/>
        <d v="2021-05-06T00:00:00Z"/>
        <d v="2021-06-03T00:00:00Z"/>
        <d v="2021-06-30T00:00:00Z"/>
        <d v="2021-06-11T00:00:00Z"/>
        <d v="2021-06-17T00:00:00Z"/>
        <d v="2021-06-23T00:00:00Z"/>
        <d v="2021-06-24T00:00:00Z"/>
        <d v="2021-06-25T00:00:00Z"/>
        <d v="2021-06-29T00:00:00Z"/>
        <d v="2021-07-10T00:00:00Z"/>
        <d v="2021-07-13T00:00:00Z"/>
        <d v="2021-07-15T00:00:00Z"/>
        <d v="2021-07-21T00:00:00Z"/>
        <d v="2021-07-24T00:00:00Z"/>
        <d v="2021-07-28T00:00:00Z"/>
        <d v="2021-08-03T00:00:00Z"/>
        <d v="2021-08-12T00:00:00Z"/>
        <d v="2021-08-17T00:00:00Z"/>
        <d v="2021-08-20T00:00:00Z"/>
        <d v="2021-08-24T00:00:00Z"/>
        <d v="2021-08-30T00:00:00Z"/>
        <d v="2021-09-09T00:00:00Z"/>
        <d v="2021-09-16T00:00:00Z"/>
        <d v="2021-11-11T00:00:00Z"/>
        <d v="2021-09-01T00:00:00Z"/>
        <d v="2021-09-08T00:00:00Z"/>
        <d v="2021-09-13T00:00:00Z"/>
        <d v="2021-09-17T00:00:00Z"/>
        <d v="2021-09-22T00:00:00Z"/>
        <d v="2021-10-08T00:00:00Z"/>
        <d v="2021-10-15T00:00:00Z"/>
        <d v="2021-10-01T00:00:00Z"/>
        <d v="2021-10-06T00:00:00Z"/>
        <d v="2021-10-13T00:00:00Z"/>
        <d v="2021-11-12T00:00:00Z"/>
        <d v="2021-10-16T00:00:00Z"/>
        <d v="2021-10-18T00:00:00Z"/>
        <d v="2021-10-26T00:00:00Z"/>
        <d v="2021-10-30T00:00:00Z"/>
        <d v="2021-11-02T00:00:00Z"/>
        <d v="2021-11-09T00:00:00Z"/>
        <d v="2021-12-02T00:00:00Z"/>
        <d v="2021-12-06T00:00:00Z"/>
        <d v="2021-12-13T00:00:00Z"/>
        <d v="2021-12-09T00:00:00Z"/>
        <d v="2021-12-15T00:00:00Z"/>
        <d v="2021-12-16T00:00:00Z"/>
        <d v="2021-12-20T00:00:00Z"/>
        <d v="2021-12-27T00:00:00Z"/>
        <d v="2021-10-29T00:00:00Z"/>
        <d v="2021-12-23T00:00:00Z"/>
        <d v="2022-01-05T00:00:00Z"/>
        <d v="2022-01-10T00:00:00Z"/>
        <d v="2022-01-13T00:00:00Z"/>
        <d v="2022-01-17T00:00:00Z"/>
        <d v="2022-01-19T00:00:00Z"/>
        <d v="2022-01-20T00:00:00Z"/>
        <d v="2021-11-30T00:00:00Z"/>
        <d v="2021-11-29T00:00:00Z"/>
        <d v="2021-12-10T00:00:00Z"/>
        <d v="2021-12-21T00:00:00Z"/>
        <d v="2021-12-28T00:00:00Z"/>
        <d v="2022-01-14T00:00:00Z"/>
        <d v="2021-11-03T00:00:00Z"/>
        <d v="2022-01-21T00:00:00Z"/>
        <d v="2022-01-25T00:00:00Z"/>
        <d v="2022-01-27T00:00:00Z"/>
        <d v="2022-02-01T00:00:00Z"/>
        <d v="2022-02-03T00:00:00Z"/>
        <d v="2022-02-08T00:00:00Z"/>
        <d v="2022-02-10T00:00:00Z"/>
        <d v="2022-02-14T00:00:00Z"/>
        <d v="2022-02-18T00:00:00Z"/>
        <d v="2022-02-23T00:00:00Z"/>
        <d v="2022-03-10T00:00:00Z"/>
        <d v="2022-03-15T00:00:00Z"/>
        <d v="2022-03-18T00:00:00Z"/>
        <d v="2022-03-24T00:00:00Z"/>
        <d v="2022-03-28T00:00:00Z"/>
      </sharedItems>
    </cacheField>
    <cacheField name="Год" numFmtId="0">
      <sharedItems containsSemiMixedTypes="0" containsString="0" containsNumber="1" containsInteger="1">
        <n v="2021.0"/>
        <n v="2022.0"/>
      </sharedItems>
    </cacheField>
    <cacheField name="Номер недели" numFmtId="0">
      <sharedItems containsSemiMixedTypes="0" containsString="0" containsNumber="1" containsInteger="1">
        <n v="43.0"/>
        <n v="45.0"/>
        <n v="15.0"/>
        <n v="16.0"/>
        <n v="17.0"/>
        <n v="18.0"/>
        <n v="19.0"/>
        <n v="20.0"/>
        <n v="21.0"/>
        <n v="22.0"/>
        <n v="26.0"/>
        <n v="24.0"/>
        <n v="25.0"/>
        <n v="28.0"/>
        <n v="29.0"/>
        <n v="30.0"/>
        <n v="31.0"/>
        <n v="32.0"/>
        <n v="33.0"/>
        <n v="34.0"/>
        <n v="35.0"/>
        <n v="36.0"/>
        <n v="37.0"/>
        <n v="38.0"/>
        <n v="41.0"/>
        <n v="42.0"/>
        <n v="40.0"/>
        <n v="46.0"/>
        <n v="44.0"/>
        <n v="48.0"/>
        <n v="49.0"/>
        <n v="50.0"/>
        <n v="51.0"/>
        <n v="52.0"/>
        <n v="1.0"/>
        <n v="2.0"/>
        <n v="3.0"/>
        <n v="4.0"/>
        <n v="5.0"/>
        <n v="6.0"/>
        <n v="7.0"/>
        <n v="8.0"/>
        <n v="10.0"/>
        <n v="11.0"/>
        <n v="12.0"/>
        <n v="13.0"/>
      </sharedItems>
    </cacheField>
    <cacheField name="День недели" numFmtId="0">
      <sharedItems containsSemiMixedTypes="0" containsString="0" containsNumber="1" containsInteger="1">
        <n v="3.0"/>
        <n v="5.0"/>
        <n v="1.0"/>
        <n v="2.0"/>
        <n v="4.0"/>
        <n v="6.0"/>
      </sharedItems>
    </cacheField>
    <cacheField name="День недели с названием" numFmtId="0">
      <sharedItems>
        <s v="03-среда"/>
        <s v="05-пятница"/>
        <s v="01-понедельник"/>
        <s v="02-вторник"/>
        <s v="04-четверг"/>
        <s v="06-суббота"/>
      </sharedItems>
    </cacheField>
    <cacheField name="Время" numFmtId="20">
      <sharedItems containsSemiMixedTypes="0" containsDate="1" containsString="0">
        <d v="1899-12-30T19:24:00Z"/>
        <d v="1899-12-30T12:02:00Z"/>
        <d v="1899-12-30T16:26:00Z"/>
        <d v="1899-12-30T14:47:00Z"/>
        <d v="1899-12-30T14:24:00Z"/>
        <d v="1899-12-30T11:49:00Z"/>
        <d v="1899-12-30T12:11:00Z"/>
        <d v="1899-12-30T14:56:00Z"/>
        <d v="1899-12-30T10:29:00Z"/>
        <d v="1899-12-30T14:58:00Z"/>
        <d v="1899-12-30T12:10:00Z"/>
        <d v="1899-12-30T12:04:00Z"/>
        <d v="1899-12-30T12:06:00Z"/>
        <d v="1899-12-30T10:32:00Z"/>
        <d v="1899-12-30T10:34:00Z"/>
        <d v="1899-12-30T10:36:00Z"/>
        <d v="1899-12-30T13:34:00Z"/>
        <d v="1899-12-30T14:54:00Z"/>
        <d v="1899-12-30T15:02:00Z"/>
        <d v="1899-12-30T11:02:00Z"/>
        <d v="1899-12-30T18:15:00Z"/>
        <d v="1899-12-30T18:14:00Z"/>
        <d v="1899-12-30T18:56:00Z"/>
        <d v="1899-12-30T18:09:00Z"/>
        <d v="1899-12-30T18:10:00Z"/>
        <d v="1899-12-30T13:29:00Z"/>
        <d v="1899-12-30T13:49:00Z"/>
        <d v="1899-12-30T13:48:00Z"/>
        <d v="1899-12-30T15:36:00Z"/>
        <d v="1899-12-30T15:35:00Z"/>
        <d v="1899-12-30T14:46:00Z"/>
        <d v="1899-12-30T16:02:00Z"/>
        <d v="1899-12-30T13:02:00Z"/>
        <d v="1899-12-30T14:22:00Z"/>
        <d v="1899-12-30T14:21:00Z"/>
        <d v="1899-12-30T13:20:00Z"/>
        <d v="1899-12-30T13:18:00Z"/>
        <d v="1899-12-30T17:03:00Z"/>
        <d v="1899-12-30T16:08:00Z"/>
        <d v="1899-12-30T13:17:00Z"/>
        <d v="1899-12-30T16:06:00Z"/>
        <d v="1899-12-30T18:00:00Z"/>
        <d v="1899-12-30T14:43:00Z"/>
        <d v="1899-12-30T14:45:00Z"/>
        <d v="1899-12-30T14:15:00Z"/>
        <d v="1899-12-30T12:03:00Z"/>
        <d v="1899-12-30T16:32:00Z"/>
        <d v="1899-12-30T14:59:00Z"/>
        <d v="1899-12-30T15:32:00Z"/>
        <d v="1899-12-30T13:03:00Z"/>
        <d v="1899-12-30T15:48:00Z"/>
        <d v="1899-12-30T18:03:00Z"/>
        <d v="1899-12-30T18:32:00Z"/>
        <d v="1899-12-30T18:06:00Z"/>
        <d v="1899-12-30T13:53:00Z"/>
        <d v="1899-12-30T11:43:00Z"/>
        <d v="1899-12-30T18:07:00Z"/>
        <d v="1899-12-30T15:53:00Z"/>
        <d v="1899-12-30T15:52:00Z"/>
        <d v="1899-12-30T17:11:00Z"/>
        <d v="1899-12-30T14:18:00Z"/>
        <d v="1899-12-30T14:17:00Z"/>
        <d v="1899-12-30T13:27:00Z"/>
        <d v="1899-12-30T13:22:00Z"/>
        <d v="1899-12-30T14:53:00Z"/>
        <d v="1899-12-30T18:50:00Z"/>
        <d v="1899-12-30T16:43:00Z"/>
        <d v="1899-12-30T17:32:00Z"/>
        <d v="1899-12-30T16:39:00Z"/>
        <d v="1899-12-30T14:02:00Z"/>
        <d v="1899-12-30T14:19:00Z"/>
        <d v="1899-12-30T11:03:00Z"/>
        <d v="1899-12-30T14:57:00Z"/>
        <d v="1899-12-30T12:18:00Z"/>
        <d v="1899-12-30T12:52:00Z"/>
        <d v="1899-12-30T14:44:00Z"/>
        <d v="1899-12-30T16:09:00Z"/>
        <d v="1899-12-30T15:59:00Z"/>
        <d v="1899-12-30T13:36:00Z"/>
        <d v="1899-12-30T10:38:00Z"/>
        <d v="1899-12-30T14:33:00Z"/>
        <d v="1899-12-30T13:42:00Z"/>
        <d v="1899-12-30T14:27:00Z"/>
        <d v="1899-12-30T16:03:00Z"/>
        <d v="1899-12-30T16:01:00Z"/>
        <d v="1899-12-30T15:04:00Z"/>
      </sharedItems>
    </cacheField>
    <cacheField name="Веб-версия" numFmtId="0">
      <sharedItems>
        <s v="#ССЫЛКА"/>
      </sharedItems>
    </cacheField>
    <cacheField name="Тема письма " numFmtId="0">
      <sharedItems>
        <s v="Тема письма 1"/>
        <s v="Тема письма 10"/>
        <s v="Тема письма 100"/>
        <s v="Тема письма 101"/>
        <s v="Тема письма 102"/>
        <s v="Тема письма 103"/>
        <s v="Тема письма 104"/>
        <s v="Тема письма 105"/>
        <s v="Тема письма 106"/>
        <s v="Тема письма 107"/>
        <s v="Тема письма 108"/>
        <s v="Тема письма 109"/>
        <s v="Тема письма 11"/>
        <s v="Тема письма 110"/>
        <s v="Тема письма 111"/>
        <s v="Тема письма 112"/>
        <s v="Тема письма 113"/>
        <s v="Тема письма 114"/>
        <s v="Тема письма 115"/>
        <s v="Тема письма 116"/>
        <s v="Тема письма 117"/>
        <s v="Тема письма 118"/>
        <s v="Тема письма 119"/>
        <s v="Тема письма 12"/>
        <s v="Тема письма 120"/>
        <s v="Тема письма 121"/>
        <s v="Тема письма 122"/>
        <s v="Тема письма 123"/>
        <s v="Тема письма 124"/>
        <s v="Тема письма 125"/>
        <s v="Тема письма 126"/>
        <s v="Тема письма 127"/>
        <s v="Тема письма 128"/>
        <s v="Тема письма 129"/>
        <s v="Тема письма 13"/>
        <s v="Тема письма 130"/>
        <s v="Тема письма 131"/>
        <s v="Тема письма 132"/>
        <s v="Тема письма 133"/>
        <s v="Тема письма 134"/>
        <s v="Тема письма 135"/>
        <s v="Тема письма 136"/>
        <s v="Тема письма 137"/>
        <s v="Тема письма 138"/>
        <s v="Тема письма 139"/>
        <s v="Тема письма 14"/>
        <s v="Тема письма 140"/>
        <s v="Тема письма 141"/>
        <s v="Тема письма 142"/>
        <s v="Тема письма 143"/>
        <s v="Тема письма 144"/>
        <s v="Тема письма 145"/>
        <s v="Тема письма 146"/>
        <s v="Тема письма 147"/>
        <s v="Тема письма 148"/>
        <s v="Тема письма 149"/>
        <s v="Тема письма 15"/>
        <s v="Тема письма 150"/>
        <s v="Тема письма 151"/>
        <s v="Тема письма 152"/>
        <s v="Тема письма 153"/>
        <s v="Тема письма 154"/>
        <s v="Тема письма 155"/>
        <s v="Тема письма 156"/>
        <s v="Тема письма 157"/>
        <s v="Тема письма 158"/>
        <s v="Тема письма 159"/>
        <s v="Тема письма 16"/>
        <s v="Тема письма 160"/>
        <s v="Тема письма 161"/>
        <s v="Тема письма 162"/>
        <s v="Тема письма 163"/>
        <s v="Тема письма 164"/>
        <s v="Тема письма 165"/>
        <s v="Тема письма 166"/>
        <s v="Тема письма 167"/>
        <s v="Тема письма 168"/>
        <s v="Тема письма 169"/>
        <s v="Тема письма 17"/>
        <s v="Тема письма 170"/>
        <s v="Тема письма 171"/>
        <s v="Тема письма 172"/>
        <s v="Тема письма 173"/>
        <s v="Тема письма 174"/>
        <s v="Тема письма 175"/>
        <s v="Тема письма 176"/>
        <s v="Тема письма 177"/>
        <s v="Тема письма 178"/>
        <s v="Тема письма 179"/>
        <s v="Тема письма 18"/>
        <s v="Тема письма 180"/>
        <s v="Тема письма 181"/>
        <s v="Тема письма 182"/>
        <s v="Тема письма 183"/>
        <s v="Тема письма 184"/>
        <s v="Тема письма 185"/>
        <s v="Тема письма 186"/>
        <s v="Тема письма 187"/>
        <s v="Тема письма 188"/>
        <s v="Тема письма 189"/>
        <s v="Тема письма 19"/>
        <s v="Тема письма 190"/>
        <s v="Тема письма 191"/>
        <s v="Тема письма 192"/>
        <s v="Тема письма 193"/>
        <s v="Тема письма 194"/>
        <s v="Тема письма 195"/>
        <s v="Тема письма 196"/>
        <s v="Тема письма 197"/>
        <s v="Тема письма 198"/>
        <s v="Тема письма 199"/>
        <s v="Тема письма 2"/>
        <s v="Тема письма 20"/>
        <s v="Тема письма 200"/>
        <s v="Тема письма 201"/>
        <s v="Тема письма 202"/>
        <s v="Тема письма 203"/>
        <s v="Тема письма 204"/>
        <s v="Тема письма 205"/>
        <s v="Тема письма 206"/>
        <s v="Тема письма 207"/>
        <s v="Тема письма 208"/>
        <s v="Тема письма 209"/>
        <s v="Тема письма 21"/>
        <s v="Тема письма 210"/>
        <s v="Тема письма 211"/>
        <s v="Тема письма 212"/>
        <s v="Тема письма 213"/>
        <s v="Тема письма 214"/>
        <s v="Тема письма 215"/>
        <s v="Тема письма 216"/>
        <s v="Тема письма 217"/>
        <s v="Тема письма 218"/>
        <s v="Тема письма 22"/>
        <s v="Тема письма 23"/>
        <s v="Тема письма 24"/>
        <s v="Тема письма 25"/>
        <s v="Тема письма 26"/>
        <s v="Тема письма 27"/>
        <s v="Тема письма 28"/>
        <s v="Тема письма 29"/>
        <s v="Тема письма 3"/>
        <s v="Тема письма 30"/>
        <s v="Тема письма 31"/>
        <s v="Тема письма 32"/>
        <s v="Тема письма 33"/>
        <s v="Тема письма 34"/>
        <s v="Тема письма 35"/>
        <s v="Тема письма 36"/>
        <s v="Тема письма 37"/>
        <s v="Тема письма 38"/>
        <s v="Тема письма 39"/>
        <s v="Тема письма 4"/>
        <s v="Тема письма 40"/>
        <s v="Тема письма 41"/>
        <s v="Тема письма 42"/>
        <s v="Тема письма 43"/>
        <s v="Тема письма 44"/>
        <s v="Тема письма 45"/>
        <s v="Тема письма 46"/>
        <s v="Тема письма 47"/>
        <s v="Тема письма 48"/>
        <s v="Тема письма 49"/>
        <s v="Тема письма 5"/>
        <s v="Тема письма 50"/>
        <s v="Тема письма 51"/>
        <s v="Тема письма 52"/>
        <s v="Тема письма 53"/>
        <s v="Тема письма 54"/>
        <s v="Тема письма 55"/>
        <s v="Тема письма 56"/>
        <s v="Тема письма 57"/>
        <s v="Тема письма 58"/>
        <s v="Тема письма 59"/>
        <s v="Тема письма 6"/>
        <s v="Тема письма 60"/>
        <s v="Тема письма 61"/>
        <s v="Тема письма 62"/>
        <s v="Тема письма 63"/>
        <s v="Тема письма 64"/>
        <s v="Тема письма 65"/>
        <s v="Тема письма 66"/>
        <s v="Тема письма 67"/>
        <s v="Тема письма 68"/>
        <s v="Тема письма 69"/>
        <s v="Тема письма 7"/>
        <s v="Тема письма 70"/>
        <s v="Тема письма 71"/>
        <s v="Тема письма 72"/>
        <s v="Тема письма 73"/>
        <s v="Тема письма 74"/>
        <s v="Тема письма 75"/>
        <s v="Тема письма 76"/>
        <s v="Тема письма 77"/>
        <s v="Тема письма 78"/>
        <s v="Тема письма 79"/>
        <s v="Тема письма 8"/>
        <s v="Тема письма 80"/>
        <s v="Тема письма 81"/>
        <s v="Тема письма 82"/>
        <s v="Тема письма 83"/>
        <s v="Тема письма 84"/>
        <s v="Тема письма 85"/>
        <s v="Тема письма 86"/>
        <s v="Тема письма 87"/>
        <s v="Тема письма 88"/>
        <s v="Тема письма 89"/>
        <s v="Тема письма 9"/>
        <s v="Тема письма 90"/>
        <s v="Тема письма 91"/>
        <s v="Тема письма 92"/>
        <s v="Тема письма 93"/>
        <s v="Тема письма 94"/>
        <s v="Тема письма 95"/>
        <s v="Тема письма 96"/>
        <s v="Тема письма 97"/>
        <s v="Тема письма 98"/>
        <s v="Тема письма 99"/>
      </sharedItems>
    </cacheField>
    <cacheField name="Сегмент " numFmtId="0">
      <sharedItems>
        <s v="Сегмент 1"/>
        <s v="Сегмент 2"/>
        <s v="Сегмент 3"/>
      </sharedItems>
    </cacheField>
    <cacheField name="Отправлено" numFmtId="0">
      <sharedItems containsSemiMixedTypes="0" containsString="0" containsNumber="1" containsInteger="1">
        <n v="780789.0"/>
        <n v="719370.0"/>
        <n v="1201415.0"/>
        <n v="1393827.0"/>
        <n v="1276821.0"/>
        <n v="1816560.0"/>
        <n v="1002437.0"/>
        <n v="958429.0"/>
        <n v="2066466.0"/>
        <n v="1721632.0"/>
        <n v="2198692.0"/>
        <n v="1220097.0"/>
        <n v="659029.0"/>
        <n v="551502.0"/>
        <n v="1129965.0"/>
        <n v="2378647.0"/>
        <n v="725023.0"/>
        <n v="834290.0"/>
        <n v="688566.0"/>
        <n v="627527.0"/>
        <n v="1886230.0"/>
        <n v="2342323.0"/>
        <n v="724212.0"/>
        <n v="595026.0"/>
        <n v="1534412.0"/>
        <n v="1271610.0"/>
        <n v="1840578.0"/>
        <n v="1543014.0"/>
        <n v="1908956.0"/>
        <n v="1048331.0"/>
        <n v="1139864.0"/>
        <n v="1532124.0"/>
        <n v="2204384.0"/>
        <n v="637366.0"/>
        <n v="1662638.0"/>
        <n v="803451.0"/>
        <n v="712081.0"/>
        <n v="1895354.0"/>
        <n v="2087014.0"/>
        <n v="937507.0"/>
        <n v="624628.0"/>
        <n v="873732.0"/>
        <n v="1191813.0"/>
        <n v="1496548.0"/>
        <n v="1739639.0"/>
        <n v="2451610.0"/>
        <n v="1302288.0"/>
        <n v="963389.0"/>
        <n v="2443329.0"/>
        <n v="926161.0"/>
        <n v="2305760.0"/>
        <n v="702289.0"/>
        <n v="573276.0"/>
        <n v="1956368.0"/>
        <n v="1380708.0"/>
        <n v="624983.0"/>
        <n v="676699.0"/>
        <n v="846810.0"/>
        <n v="1497564.0"/>
        <n v="1470010.0"/>
        <n v="767766.0"/>
        <n v="1668552.0"/>
        <n v="1596215.0"/>
        <n v="1274813.0"/>
        <n v="1719390.0"/>
        <n v="1710675.0"/>
        <n v="1269296.0"/>
        <n v="948436.0"/>
        <n v="566216.0"/>
        <n v="1626801.0"/>
        <n v="598309.0"/>
        <n v="2492076.0"/>
        <n v="2010902.0"/>
        <n v="873482.0"/>
        <n v="1058150.0"/>
        <n v="1607791.0"/>
        <n v="2339384.0"/>
        <n v="847444.0"/>
        <n v="1502112.0"/>
        <n v="1977100.0"/>
        <n v="1983507.0"/>
        <n v="562512.0"/>
        <n v="2295981.0"/>
        <n v="2225984.0"/>
        <n v="1597737.0"/>
        <n v="1381312.0"/>
        <n v="1906931.0"/>
        <n v="2074099.0"/>
        <n v="2169298.0"/>
        <n v="1775030.0"/>
        <n v="1937172.0"/>
        <n v="961202.0"/>
        <n v="553518.0"/>
        <n v="2423128.0"/>
        <n v="1613899.0"/>
        <n v="1168943.0"/>
        <n v="1227828.0"/>
        <n v="1137692.0"/>
        <n v="1730060.0"/>
        <n v="2131798.0"/>
        <n v="2164372.0"/>
        <n v="1478133.0"/>
        <n v="1729870.0"/>
        <n v="649502.0"/>
        <n v="2266270.0"/>
        <n v="1639899.0"/>
        <n v="1307090.0"/>
        <n v="2089912.0"/>
        <n v="2478293.0"/>
        <n v="2107380.0"/>
        <n v="1352779.0"/>
        <n v="2470588.0"/>
        <n v="1813178.0"/>
        <n v="2223699.0"/>
        <n v="1396682.0"/>
        <n v="868107.0"/>
        <n v="510034.0"/>
        <n v="542459.0"/>
        <n v="553237.0"/>
        <n v="838103.0"/>
        <n v="2289758.0"/>
        <n v="2395740.0"/>
        <n v="1539816.0"/>
        <n v="1321760.0"/>
        <n v="1839175.0"/>
        <n v="1953295.0"/>
        <n v="1616729.0"/>
        <n v="877792.0"/>
        <n v="2092885.0"/>
        <n v="1305992.0"/>
        <n v="1712023.0"/>
        <n v="2102905.0"/>
        <n v="701456.0"/>
        <n v="709715.0"/>
        <n v="1423230.0"/>
        <n v="1042456.0"/>
        <n v="804062.0"/>
        <n v="1364133.0"/>
        <n v="869029.0"/>
        <n v="2117234.0"/>
        <n v="2373922.0"/>
        <n v="867969.0"/>
        <n v="2384393.0"/>
        <n v="1688325.0"/>
        <n v="1364105.0"/>
        <n v="2198000.0"/>
        <n v="560494.0"/>
        <n v="1857931.0"/>
        <n v="2200788.0"/>
        <n v="1792197.0"/>
        <n v="1128193.0"/>
        <n v="1990579.0"/>
        <n v="2172492.0"/>
        <n v="2175402.0"/>
        <n v="1091818.0"/>
        <n v="2150823.0"/>
        <n v="2268535.0"/>
        <n v="1442683.0"/>
        <n v="919076.0"/>
        <n v="773615.0"/>
        <n v="1588300.0"/>
        <n v="1759690.0"/>
        <n v="1925119.0"/>
        <n v="1426654.0"/>
        <n v="2113773.0"/>
        <n v="963320.0"/>
        <n v="1085551.0"/>
        <n v="2288886.0"/>
        <n v="1082722.0"/>
        <n v="1217975.0"/>
        <n v="2434236.0"/>
        <n v="1722650.0"/>
        <n v="1532716.0"/>
        <n v="2054933.0"/>
        <n v="1098904.0"/>
        <n v="756282.0"/>
        <n v="664194.0"/>
        <n v="1778134.0"/>
        <n v="1689302.0"/>
        <n v="2314892.0"/>
        <n v="928141.0"/>
        <n v="762530.0"/>
        <n v="1416809.0"/>
        <n v="1273715.0"/>
        <n v="1544032.0"/>
        <n v="1905139.0"/>
        <n v="925705.0"/>
        <n v="1719605.0"/>
        <n v="2028149.0"/>
        <n v="1026345.0"/>
        <n v="2170743.0"/>
        <n v="1812082.0"/>
        <n v="1188879.0"/>
        <n v="901704.0"/>
        <n v="2239201.0"/>
        <n v="890442.0"/>
        <n v="1885534.0"/>
        <n v="2065892.0"/>
        <n v="961099.0"/>
        <n v="2273314.0"/>
        <n v="773590.0"/>
        <n v="1003090.0"/>
        <n v="2410055.0"/>
        <n v="2377276.0"/>
        <n v="2109213.0"/>
        <n v="978161.0"/>
        <n v="857219.0"/>
        <n v="635111.0"/>
        <n v="585396.0"/>
        <n v="1867794.0"/>
        <n v="1509215.0"/>
        <n v="911950.0"/>
        <n v="1803085.0"/>
        <n v="2458586.0"/>
        <n v="1099253.0"/>
        <n v="2054044.0"/>
        <n v="1007370.0"/>
        <n v="2475420.0"/>
      </sharedItems>
    </cacheField>
    <cacheField name="Доставлено" numFmtId="0">
      <sharedItems containsSemiMixedTypes="0" containsString="0" containsNumber="1">
        <n v="741749.55"/>
        <n v="683401.5"/>
        <n v="1141344.25"/>
        <n v="1324135.65"/>
        <n v="1212979.95"/>
        <n v="1725732.0"/>
        <n v="952315.15"/>
        <n v="910507.55"/>
        <n v="1963142.7"/>
        <n v="1635550.4"/>
        <n v="2088757.4"/>
        <n v="1159092.15"/>
        <n v="626077.55"/>
        <n v="523926.9"/>
        <n v="1073466.75"/>
        <n v="2259714.65"/>
        <n v="688771.85"/>
        <n v="792575.5"/>
        <n v="654137.7"/>
        <n v="596150.65"/>
        <n v="1791918.5"/>
        <n v="2225206.85"/>
        <n v="688001.4"/>
        <n v="565274.7"/>
        <n v="1457691.4"/>
        <n v="1208029.5"/>
        <n v="1748549.1"/>
        <n v="1519868.79"/>
        <n v="1870776.88"/>
        <n v="1027364.38"/>
        <n v="1122766.04"/>
        <n v="1501481.52"/>
        <n v="2160296.32"/>
        <n v="627805.51"/>
        <n v="1629385.24"/>
        <n v="787381.98"/>
        <n v="701399.785"/>
        <n v="1857446.92"/>
        <n v="2045273.72"/>
        <n v="923444.395"/>
        <n v="612135.44"/>
        <n v="856257.36"/>
        <n v="1173935.805"/>
        <n v="1466617.04"/>
        <n v="1704846.22"/>
        <n v="2414835.85"/>
        <n v="1276242.24"/>
        <n v="944121.22"/>
        <n v="2406679.065"/>
        <n v="907637.78"/>
        <n v="2259644.8"/>
        <n v="691754.665"/>
        <n v="561810.48"/>
        <n v="1917240.64"/>
        <n v="1359997.38"/>
        <n v="612483.34"/>
        <n v="663165.02"/>
        <n v="834107.85"/>
        <n v="1452637.08"/>
        <n v="1425909.7"/>
        <n v="744733.02"/>
        <n v="1618495.44"/>
        <n v="1548328.55"/>
        <n v="1236568.61"/>
        <n v="1667808.3"/>
        <n v="1659354.75"/>
        <n v="1231217.12"/>
        <n v="919982.92"/>
        <n v="549229.52"/>
        <n v="1577996.97"/>
        <n v="580359.73"/>
        <n v="2417313.72"/>
        <n v="1950574.94"/>
        <n v="847277.54"/>
        <n v="1026405.5"/>
        <n v="1559557.27"/>
        <n v="2269202.48"/>
        <n v="822020.68"/>
        <n v="1457048.64"/>
        <n v="1917787.0"/>
        <n v="1924001.79"/>
        <n v="545636.64"/>
        <n v="2250061.38"/>
        <n v="2181464.32"/>
        <n v="1573770.945"/>
        <n v="1353685.76"/>
        <n v="1868792.38"/>
        <n v="2042987.515"/>
        <n v="2125912.04"/>
        <n v="1739529.4"/>
        <n v="1908114.42"/>
        <n v="941977.96"/>
        <n v="542447.64"/>
        <n v="2386781.08"/>
        <n v="1581621.02"/>
        <n v="1145564.14"/>
        <n v="1209410.58"/>
        <n v="1114938.16"/>
        <n v="1695458.8"/>
        <n v="2099821.03"/>
        <n v="2121084.56"/>
        <n v="1448570.34"/>
        <n v="1703921.95"/>
        <n v="636511.96"/>
        <n v="2220944.6"/>
        <n v="1615300.515"/>
        <n v="1280948.2"/>
        <n v="2048113.76"/>
        <n v="2441118.605"/>
        <n v="2065232.4"/>
        <n v="1325723.42"/>
        <n v="2433529.18"/>
        <n v="1776914.44"/>
        <n v="2179225.02"/>
        <n v="1375731.77"/>
        <n v="850744.86"/>
        <n v="499833.32"/>
        <n v="534322.115"/>
        <n v="542172.26"/>
        <n v="821340.94"/>
        <n v="2255411.63"/>
        <n v="2347825.2"/>
        <n v="1509019.68"/>
        <n v="1301933.6"/>
        <n v="1802391.5"/>
        <n v="1914229.1"/>
        <n v="1592478.065"/>
        <n v="860236.16"/>
        <n v="2051027.3"/>
        <n v="1286402.12"/>
        <n v="1677782.54"/>
        <n v="2060846.9"/>
        <n v="690934.16"/>
        <n v="695520.7"/>
        <n v="1394765.4"/>
        <n v="1026819.16"/>
        <n v="787980.76"/>
        <n v="1336850.34"/>
        <n v="855993.565"/>
        <n v="2074889.32"/>
        <n v="2326443.56"/>
        <n v="854949.465"/>
        <n v="2336705.14"/>
        <n v="1654558.5"/>
        <n v="1343643.425"/>
        <n v="2154040.0"/>
        <n v="549284.12"/>
        <n v="1830062.035"/>
        <n v="2156772.24"/>
        <n v="1756353.06"/>
        <n v="1111270.105"/>
        <n v="1950767.42"/>
        <n v="2129042.16"/>
        <n v="2142770.97"/>
        <n v="1069981.64"/>
        <n v="2107806.54"/>
        <n v="2234506.975"/>
        <n v="1413829.34"/>
        <n v="900694.48"/>
        <n v="762010.775"/>
        <n v="1556534.0"/>
        <n v="1724496.2"/>
        <n v="1896242.215"/>
        <n v="1398120.92"/>
        <n v="2071497.54"/>
        <n v="948870.2"/>
        <n v="1063839.98"/>
        <n v="2243108.28"/>
        <n v="1066481.17"/>
        <n v="1193615.5"/>
        <n v="2385551.28"/>
        <n v="1696810.25"/>
        <n v="1502061.68"/>
        <n v="2013834.34"/>
        <n v="1082420.44"/>
        <n v="741156.36"/>
        <n v="650910.12"/>
        <n v="1751461.99"/>
        <n v="1655515.96"/>
        <n v="2268594.16"/>
        <n v="914218.885"/>
        <n v="747279.4"/>
        <n v="1388472.82"/>
        <n v="1254609.275"/>
        <n v="1513151.36"/>
        <n v="1867036.22"/>
        <n v="911819.425"/>
        <n v="1685212.9"/>
        <n v="1987586.02"/>
        <n v="1010949.825"/>
        <n v="2127328.14"/>
        <n v="1775840.36"/>
        <n v="1171045.815"/>
        <n v="883669.92"/>
        <n v="2194416.98"/>
        <n v="877085.37"/>
        <n v="1847823.32"/>
        <n v="2024574.16"/>
        <n v="946682.515"/>
        <n v="2227847.72"/>
        <n v="758118.2"/>
        <n v="988043.65"/>
        <n v="2361853.9"/>
        <n v="2329730.48"/>
        <n v="2077574.805"/>
        <n v="958597.78"/>
        <n v="840074.62"/>
        <n v="625584.335"/>
        <n v="573688.08"/>
        <n v="1830438.12"/>
        <n v="1486576.775"/>
        <n v="893711.0"/>
        <n v="1767023.3"/>
        <n v="2421707.21"/>
        <n v="1077267.94"/>
        <n v="2012963.12"/>
        <n v="992259.45"/>
        <n v="2425911.6"/>
      </sharedItems>
    </cacheField>
    <cacheField name="Открытия" numFmtId="0">
      <sharedItems containsSemiMixedTypes="0" containsString="0" containsNumber="1">
        <n v="148349.91"/>
        <n v="123012.26999999999"/>
        <n v="182615.08000000002"/>
        <n v="264827.13"/>
        <n v="218336.39099999997"/>
        <n v="276117.12"/>
        <n v="152370.424"/>
        <n v="127471.05700000002"/>
        <n v="274839.978"/>
        <n v="228977.056"/>
        <n v="292426.036"/>
        <n v="162272.901"/>
        <n v="87650.85700000002"/>
        <n v="73349.766"/>
        <n v="150285.345"/>
        <n v="316360.05100000004"/>
        <n v="109859.110075"/>
        <n v="129348.32160000001"/>
        <n v="94261.24257"/>
        <n v="83341.86087"/>
        <n v="285811.00075"/>
        <n v="363153.75792000006"/>
        <n v="99141.00174"/>
        <n v="79025.40306"/>
        <n v="232501.77829999998"/>
        <n v="197150.4144"/>
        <n v="251965.92531000002"/>
        <n v="212477.65684200003"/>
        <n v="298388.91236"/>
        <n v="167665.86681600002"/>
        <n v="161790.58636400002"/>
        <n v="209907.116496"/>
        <n v="344567.26304"/>
        <n v="102457.859232"/>
        <n v="234794.413084"/>
        <n v="110076.00080400001"/>
        <n v="111873.2657075"/>
        <n v="303135.337344"/>
        <n v="294723.943052"/>
        <n v="129097.52642100002"/>
        <n v="97635.60268"/>
        <n v="139741.201152"/>
        <n v="169164.1495005"/>
        <n v="205033.062192"/>
        <n v="271922.97209"/>
        <n v="394101.21072000003"/>
        <n v="183906.506784"/>
        <n v="131988.146556"/>
        <n v="265938.0366825"/>
        <n v="163374.8004"/>
        <n v="393856.08864"/>
        <n v="76438.8904825"/>
        <n v="101125.88639999999"/>
        <n v="334175.043552"/>
        <n v="150279.71049"/>
        <n v="110247.00119999998"/>
        <n v="115589.66298600001"/>
        <n v="92168.91742499999"/>
        <n v="133642.61136"/>
        <n v="248536.06071000002"/>
        <n v="82292.99871"/>
        <n v="148901.58048"/>
        <n v="269873.666265"/>
        <n v="173119.60540000003"/>
        <n v="184292.81715000002"/>
        <n v="298683.855"/>
        <n v="214601.14401600003"/>
        <n v="101658.11266"/>
        <n v="50529.11584"/>
        <n v="275044.87187100004"/>
        <n v="64129.750165"/>
        <n v="222392.86224000002"/>
        <n v="215538.53087"/>
        <n v="152509.9572"/>
        <n v="178902.47865"/>
        <n v="172331.078335"/>
        <n v="208766.62816"/>
        <n v="143278.20452400003"/>
        <n v="161003.87472"/>
        <n v="176436.404"/>
        <n v="212602.19779500001"/>
        <n v="98214.5952"/>
        <n v="248631.78248999998"/>
        <n v="392663.57759999996"/>
        <n v="274308.27571350004"/>
        <n v="149582.27648"/>
        <n v="171928.89896"/>
        <n v="356092.7238645"/>
        <n v="234913.28042"/>
        <n v="160036.70479999998"/>
        <n v="210846.64341"/>
        <n v="169556.0328"/>
        <n v="94548.62365200001"/>
        <n v="263739.30934000004"/>
        <n v="145509.13384"/>
        <n v="199671.82960199998"/>
        <n v="133639.86909000002"/>
        <n v="102574.31072"/>
        <n v="187348.1974"/>
        <n v="377967.78539999994"/>
        <n v="234379.84388"/>
        <n v="260742.6612"/>
        <n v="296993.595885"/>
        <n v="70334.57158"/>
        <n v="204326.9032"/>
        <n v="281546.8797645"/>
        <n v="141544.7761"/>
        <n v="188426.46592"/>
        <n v="269743.6058525"/>
        <n v="371741.832"/>
        <n v="231073.592106"/>
        <n v="268904.97439000005"/>
        <n v="163476.12847999998"/>
        <n v="379838.92098600004"/>
        <n v="152018.36058500002"/>
        <n v="78268.52712"/>
        <n v="55231.58186"/>
        <n v="96177.9807"/>
        <n v="59910.03473"/>
        <n v="147841.3692"/>
        <n v="393118.247109"/>
        <n v="259434.68460000004"/>
        <n v="138829.81055999998"/>
        <n v="226927.02648000003"/>
        <n v="199164.26075000002"/>
        <n v="176109.0772"/>
        <n v="175968.8261825"/>
        <n v="154842.5088"/>
        <n v="357494.05839"/>
        <n v="142147.43426"/>
        <n v="154355.99368"/>
        <n v="359205.61467"/>
        <n v="76348.22468"/>
        <n v="63987.90439999999"/>
        <n v="154121.5767"/>
        <n v="184827.4488"/>
        <n v="87071.87398"/>
        <n v="240633.0612"/>
        <n v="149199.6783795"/>
        <n v="229275.26986"/>
        <n v="214032.80752"/>
        <n v="149017.6917495"/>
        <n v="258205.91797"/>
        <n v="152219.38199999998"/>
        <n v="148472.5984625"/>
        <n v="387727.2"/>
        <n v="95740.222116"/>
        <n v="202221.8548675"/>
        <n v="198423.04608000003"/>
        <n v="306132.33835800004"/>
        <n v="122795.3466025"/>
        <n v="179470.60264"/>
        <n v="235259.15868000002"/>
        <n v="385698.7746"/>
        <n v="118232.97121999999"/>
        <n v="379405.1772"/>
        <n v="389474.56574250007"/>
        <n v="156228.14207"/>
        <n v="82863.89216"/>
        <n v="132818.47808250002"/>
        <n v="171997.007"/>
        <n v="158653.65039999998"/>
        <n v="209534.7647575"/>
        <n v="251661.76559999998"/>
        <n v="361062.021222"/>
        <n v="104850.1571"/>
        <n v="97873.27816"/>
        <n v="390973.77320399997"/>
        <n v="117846.169285"/>
        <n v="109812.626"/>
        <n v="263603.41644"/>
        <n v="305425.845"/>
        <n v="165977.81564"/>
        <n v="362490.1812"/>
        <n v="188665.882692"/>
        <n v="81897.77778"/>
        <n v="59883.73104"/>
        <n v="305279.824857"/>
        <n v="182934.51358"/>
        <n v="208710.66272000002"/>
        <n v="101021.1867925"/>
        <n v="134510.292"/>
        <n v="242010.81252600002"/>
        <n v="138634.3248875"/>
        <n v="139209.92512"/>
        <n v="325424.413146"/>
        <n v="100756.0464625"/>
        <n v="155039.5868"/>
        <n v="219628.25521"/>
        <n v="181970.9685"/>
        <n v="235069.75947000002"/>
        <n v="319651.2648"/>
        <n v="204113.2855545"/>
        <n v="97645.52616000001"/>
        <n v="201886.36216"/>
        <n v="152875.979991"/>
        <n v="204184.47686"/>
        <n v="186260.82272"/>
        <n v="104608.4179075"/>
        <n v="401012.5896"/>
        <n v="132140.00226"/>
        <n v="109178.823325"/>
        <n v="217290.5588"/>
        <n v="406072.02266400005"/>
        <n v="229572.0159525"/>
        <n v="88190.99576"/>
        <n v="92828.24551"/>
        <n v="112605.18029999999"/>
        <n v="63392.53283999999"/>
        <n v="329478.8616"/>
        <n v="259110.3318825"/>
        <n v="98755.0655"/>
        <n v="162566.1436"/>
        <n v="422103.56670300005"/>
        <n v="119038.10737"/>
        <n v="185192.60704"/>
        <n v="109644.66922499999"/>
        <n v="436664.088"/>
      </sharedItems>
    </cacheField>
    <cacheField name="Клики" numFmtId="0">
      <sharedItems containsSemiMixedTypes="0" containsString="0" containsNumber="1">
        <n v="17801.9892"/>
        <n v="11071.104299999999"/>
        <n v="15339.666720000003"/>
        <n v="10328.25807"/>
        <n v="15720.220152"/>
        <n v="33134.0544"/>
        <n v="13713.33816"/>
        <n v="10707.568788000002"/>
        <n v="10718.759142"/>
        <n v="16486.348032"/>
        <n v="35091.12432"/>
        <n v="14604.561090000001"/>
        <n v="7362.671988000002"/>
        <n v="2860.640874"/>
        <n v="10820.54484"/>
        <n v="37963.20612"/>
        <n v="9887.31990675"/>
        <n v="10865.259014400002"/>
        <n v="3676.18846023"/>
        <n v="6000.613982640001"/>
        <n v="34297.32009"/>
        <n v="32683.838212800005"/>
        <n v="8327.844146160001"/>
        <n v="3081.99071934"/>
        <n v="16740.1280376"/>
        <n v="23658.049728"/>
        <n v="22676.9332779"/>
        <n v="17848.123174728004"/>
        <n v="11637.167582040001"/>
        <n v="12071.942410752003"/>
        <n v="19414.870363680002"/>
        <n v="18891.64048464"/>
        <n v="28943.65009536"/>
        <n v="3995.856510048"/>
        <n v="16905.197742048003"/>
        <n v="13209.120096480001"/>
        <n v="10068.593913675"/>
        <n v="25463.368336896"/>
        <n v="11494.233779028"/>
        <n v="9295.021902312003"/>
        <n v="11716.2723216"/>
        <n v="12576.70810368"/>
        <n v="14209.788558042"/>
        <n v="7996.289425488"/>
        <n v="19578.45399048"/>
        <n v="47292.1452864"/>
        <n v="16551.58561056"/>
        <n v="11087.004310704"/>
        <n v="10371.583430617498"/>
        <n v="11762.985628800003"/>
        <n v="47262.73063679999"/>
        <n v="6879.500143425001"/>
        <n v="8494.5744576"/>
        <n v="13032.826698528"/>
        <n v="10820.139155280001"/>
        <n v="13229.640143999997"/>
        <n v="10403.069668740001"/>
        <n v="7742.1890637"/>
        <n v="5212.06184304"/>
        <n v="17894.596371120002"/>
        <n v="9875.1598452"/>
        <n v="13401.1422432"/>
        <n v="22669.38796626"/>
        <n v="6751.664610600001"/>
        <n v="13269.082834800003"/>
        <n v="35842.0626"/>
        <n v="19314.102961440003"/>
        <n v="8539.28146344"/>
        <n v="1970.6355177599999"/>
        <n v="19803.230774712007"/>
        <n v="7695.5700197999995"/>
        <n v="20015.3576016"/>
        <n v="18105.23659308"/>
        <n v="5947.8883308"/>
        <n v="12880.978462800002"/>
        <n v="20679.729400199998"/>
        <n v="18788.996534399997"/>
        <n v="12035.369180016003"/>
        <n v="6279.151114079999"/>
        <n v="12703.421088000003"/>
        <n v="25512.2637354"/>
        <n v="8839.313568"/>
        <n v="20885.06972916"/>
        <n v="15313.879526399998"/>
        <n v="19750.195851372006"/>
        <n v="17949.8731776"/>
        <n v="15473.600906399999"/>
        <n v="29911.788804618"/>
        <n v="9161.61793638"/>
        <n v="11522.6427456"/>
        <n v="25301.597209199997"/>
        <n v="15260.042951999998"/>
        <n v="7942.084386768001"/>
        <n v="10285.833064260001"/>
        <n v="10476.65763648"/>
        <n v="23960.619552239998"/>
        <n v="12027.588218100002"/>
        <n v="8616.24210048"/>
        <n v="7306.5796986000005"/>
        <n v="27213.6805488"/>
        <n v="28125.581265599998"/>
        <n v="23466.839508"/>
        <n v="24947.46205434"/>
        <n v="2743.0482916200003"/>
        <n v="14711.537030400003"/>
        <n v="33785.62557174"/>
        <n v="12739.029848999999"/>
        <n v="15827.82313728"/>
        <n v="10520.0006282475"/>
        <n v="26765.411904000004"/>
        <n v="27728.831052719997"/>
        <n v="24201.447695100003"/>
        <n v="13731.99479232"/>
        <n v="14813.717918454002"/>
        <n v="10945.321962120002"/>
        <n v="9392.2232544"/>
        <n v="4970.8423674"/>
        <n v="8078.9503788"/>
        <n v="2336.49135447"/>
        <n v="10644.5785824"/>
        <n v="47174.18965308"/>
        <n v="23349.121614000003"/>
        <n v="11661.70408704"/>
        <n v="8850.154032720002"/>
        <n v="14339.826774000003"/>
        <n v="21133.089264"/>
        <n v="15837.194356425"/>
        <n v="13006.770739200001"/>
        <n v="13942.268277210002"/>
        <n v="10234.615266720002"/>
        <n v="18522.7192416"/>
        <n v="32328.5053203"/>
        <n v="6413.2508731200005"/>
        <n v="2495.5282715999997"/>
        <n v="11096.753522400002"/>
        <n v="22179.293856"/>
        <n v="7836.4686582"/>
        <n v="20213.177140800002"/>
        <n v="5818.7874568005"/>
        <n v="16507.81942992"/>
        <n v="25683.9369024"/>
        <n v="13411.592257454999"/>
        <n v="21689.29710948"/>
        <n v="5936.555898"/>
        <n v="10690.027089300002"/>
        <n v="46527.264"/>
        <n v="8616.61999044"/>
        <n v="16986.63580887"/>
        <n v="7738.498797120001"/>
        <n v="22041.528361776007"/>
        <n v="14735.4415923"/>
        <n v="16152.354237599999"/>
        <n v="19761.769329120005"/>
        <n v="15042.2522094"/>
        <n v="8512.77392784"/>
        <n v="45528.621263999994"/>
        <n v="35052.710916825"/>
        <n v="13123.163933880001"/>
        <n v="3231.69179424"/>
        <n v="9562.930421940002"/>
        <n v="20639.64084"/>
        <n v="14278.828535999997"/>
        <n v="17600.920239630002"/>
        <n v="9814.8088584"/>
        <n v="25996.465527984004"/>
        <n v="12582.018852"/>
        <n v="8808.5950344"/>
        <n v="32841.796949136"/>
        <n v="4596.000602115"/>
        <n v="7906.509072000002"/>
        <n v="31632.4099728"/>
        <n v="27488.326049999996"/>
        <n v="13942.13651376"/>
        <n v="14137.1170668"/>
        <n v="13583.943553824003"/>
        <n v="9827.7333336"/>
        <n v="5389.5357936"/>
        <n v="25643.505287988002"/>
        <n v="7134.4460296199995"/>
        <n v="15027.167715840003"/>
        <n v="12122.542415099999"/>
        <n v="12105.926279999998"/>
        <n v="20328.908252184003"/>
        <n v="5406.7386706125"/>
        <n v="10023.11460864"/>
        <n v="39050.92957752"/>
        <n v="9068.044181625"/>
        <n v="13023.3252912"/>
        <n v="8565.50195319"/>
        <n v="13101.909732"/>
        <n v="28208.3711364"/>
        <n v="28768.613832"/>
        <n v="17145.515986578"/>
        <n v="3808.1755202400004"/>
        <n v="14535.818075520001"/>
        <n v="18345.11759892"/>
        <n v="18376.6029174"/>
        <n v="15645.90910848"/>
        <n v="4079.7282983925"/>
        <n v="28872.906451200004"/>
        <n v="15856.8002712"/>
        <n v="9826.09409925"/>
        <n v="18252.406939200002"/>
        <n v="15836.808883896001"/>
        <n v="16529.18514858"/>
        <n v="10582.9194912"/>
        <n v="8354.542095899998"/>
        <n v="9458.8351452"/>
        <n v="2472.3087807599995"/>
        <n v="23722.4780352"/>
        <n v="31093.2398259"/>
        <n v="8887.955895"/>
        <n v="13655.5560624"/>
        <n v="16462.039101417"/>
        <n v="8570.74373064"/>
        <n v="22223.112844799998"/>
        <n v="9868.020230249998"/>
        <n v="36679.783392000005"/>
      </sharedItems>
    </cacheField>
    <cacheField name="Баунсы (Все ошибки)" numFmtId="0">
      <sharedItems containsSemiMixedTypes="0" containsString="0" containsNumber="1">
        <n v="39039.44999999995"/>
        <n v="35968.5"/>
        <n v="60070.75"/>
        <n v="69691.3500000001"/>
        <n v="63841.05000000005"/>
        <n v="90828.0"/>
        <n v="50121.84999999998"/>
        <n v="47921.44999999995"/>
        <n v="103323.30000000005"/>
        <n v="86081.6000000001"/>
        <n v="109934.6000000001"/>
        <n v="61004.85000000009"/>
        <n v="32951.44999999995"/>
        <n v="27575.099999999977"/>
        <n v="56498.25"/>
        <n v="118932.3500000001"/>
        <n v="36251.15000000002"/>
        <n v="41714.5"/>
        <n v="34428.30000000005"/>
        <n v="31376.349999999977"/>
        <n v="94311.5"/>
        <n v="117116.1499999999"/>
        <n v="36210.59999999998"/>
        <n v="29751.300000000047"/>
        <n v="76720.6000000001"/>
        <n v="63580.5"/>
        <n v="92028.8999999999"/>
        <n v="23145.209999999963"/>
        <n v="38179.12000000011"/>
        <n v="20966.619999999995"/>
        <n v="17097.959999999963"/>
        <n v="30642.47999999998"/>
        <n v="44087.68000000017"/>
        <n v="9560.48999999999"/>
        <n v="33252.76000000001"/>
        <n v="16069.020000000019"/>
        <n v="10681.214999999967"/>
        <n v="37907.080000000075"/>
        <n v="41740.28000000003"/>
        <n v="14062.604999999981"/>
        <n v="12492.560000000056"/>
        <n v="17474.640000000014"/>
        <n v="17877.195000000065"/>
        <n v="29930.959999999963"/>
        <n v="34792.78000000003"/>
        <n v="36774.14999999991"/>
        <n v="26045.76000000001"/>
        <n v="19267.780000000028"/>
        <n v="36649.935000000056"/>
        <n v="18523.219999999972"/>
        <n v="46115.200000000186"/>
        <n v="10534.334999999963"/>
        <n v="11465.520000000019"/>
        <n v="39127.3600000001"/>
        <n v="20710.62000000011"/>
        <n v="12499.660000000033"/>
        <n v="13533.979999999981"/>
        <n v="12702.150000000023"/>
        <n v="44926.919999999925"/>
        <n v="44100.30000000005"/>
        <n v="23032.97999999998"/>
        <n v="50056.560000000056"/>
        <n v="47886.44999999995"/>
        <n v="38244.3899999999"/>
        <n v="51581.69999999995"/>
        <n v="51320.25"/>
        <n v="38078.87999999989"/>
        <n v="28453.079999999958"/>
        <n v="16986.47999999998"/>
        <n v="48804.03000000003"/>
        <n v="17949.27000000002"/>
        <n v="74762.2799999998"/>
        <n v="60327.060000000056"/>
        <n v="26204.459999999963"/>
        <n v="31744.5"/>
        <n v="48233.72999999998"/>
        <n v="70181.52000000002"/>
        <n v="25423.31999999995"/>
        <n v="45063.3600000001"/>
        <n v="59313.0"/>
        <n v="59505.20999999996"/>
        <n v="16875.359999999986"/>
        <n v="45919.62000000011"/>
        <n v="44519.68000000017"/>
        <n v="23966.054999999935"/>
        <n v="27626.23999999999"/>
        <n v="38138.62000000011"/>
        <n v="31111.485000000102"/>
        <n v="43385.95999999996"/>
        <n v="35500.60000000009"/>
        <n v="29057.580000000075"/>
        <n v="19224.040000000037"/>
        <n v="11070.359999999986"/>
        <n v="36346.919999999925"/>
        <n v="32277.97999999998"/>
        <n v="23378.860000000102"/>
        <n v="18417.419999999925"/>
        <n v="22753.840000000084"/>
        <n v="34601.19999999995"/>
        <n v="31976.970000000205"/>
        <n v="43287.439999999944"/>
        <n v="29562.659999999916"/>
        <n v="25948.050000000047"/>
        <n v="12990.040000000037"/>
        <n v="45325.39999999991"/>
        <n v="24598.485000000102"/>
        <n v="26141.800000000047"/>
        <n v="41798.23999999999"/>
        <n v="37174.39500000002"/>
        <n v="42147.60000000009"/>
        <n v="27055.580000000075"/>
        <n v="37058.81999999983"/>
        <n v="36263.560000000056"/>
        <n v="44473.97999999998"/>
        <n v="20950.22999999998"/>
        <n v="17362.140000000014"/>
        <n v="10200.679999999993"/>
        <n v="8136.885000000009"/>
        <n v="11064.73999999999"/>
        <n v="16762.060000000056"/>
        <n v="34346.37000000011"/>
        <n v="47914.799999999814"/>
        <n v="30796.320000000065"/>
        <n v="19826.399999999907"/>
        <n v="36783.5"/>
        <n v="39065.89999999991"/>
        <n v="24250.935000000056"/>
        <n v="17555.839999999967"/>
        <n v="41857.69999999995"/>
        <n v="19589.87999999989"/>
        <n v="34240.45999999996"/>
        <n v="42058.10000000009"/>
        <n v="10521.839999999967"/>
        <n v="14194.300000000047"/>
        <n v="28464.600000000093"/>
        <n v="15636.839999999967"/>
        <n v="16081.23999999999"/>
        <n v="27282.659999999916"/>
        <n v="13035.435000000056"/>
        <n v="42344.679999999935"/>
        <n v="47478.439999999944"/>
        <n v="13019.535000000033"/>
        <n v="47687.85999999987"/>
        <n v="33766.5"/>
        <n v="20461.574999999953"/>
        <n v="43960.0"/>
        <n v="11209.880000000005"/>
        <n v="27868.965000000084"/>
        <n v="44015.75999999978"/>
        <n v="35843.939999999944"/>
        <n v="16922.89500000002"/>
        <n v="39811.580000000075"/>
        <n v="43449.83999999985"/>
        <n v="32631.029999999795"/>
        <n v="21836.360000000102"/>
        <n v="43016.45999999996"/>
        <n v="34028.02499999991"/>
        <n v="28853.659999999916"/>
        <n v="18381.52000000002"/>
        <n v="11604.224999999977"/>
        <n v="31766.0"/>
        <n v="35193.80000000005"/>
        <n v="28876.784999999916"/>
        <n v="28533.080000000075"/>
        <n v="42275.45999999996"/>
        <n v="14449.800000000047"/>
        <n v="21711.02000000002"/>
        <n v="45777.720000000205"/>
        <n v="16240.830000000075"/>
        <n v="24359.5"/>
        <n v="48684.720000000205"/>
        <n v="25839.75"/>
        <n v="30654.320000000065"/>
        <n v="41098.659999999916"/>
        <n v="16483.560000000056"/>
        <n v="15125.640000000014"/>
        <n v="13283.880000000005"/>
        <n v="26672.01000000001"/>
        <n v="33786.04000000004"/>
        <n v="46297.83999999985"/>
        <n v="13922.11499999999"/>
        <n v="15250.599999999977"/>
        <n v="28336.179999999935"/>
        <n v="19105.725000000093"/>
        <n v="30880.639999999898"/>
        <n v="38102.78000000003"/>
        <n v="13885.574999999953"/>
        <n v="34392.10000000009"/>
        <n v="40562.97999999998"/>
        <n v="15395.175000000047"/>
        <n v="43414.85999999987"/>
        <n v="36241.6399999999"/>
        <n v="17833.185000000056"/>
        <n v="18034.079999999958"/>
        <n v="44784.02000000002"/>
        <n v="13356.630000000005"/>
        <n v="37710.679999999935"/>
        <n v="41317.840000000084"/>
        <n v="14416.484999999986"/>
        <n v="45466.279999999795"/>
        <n v="15471.800000000047"/>
        <n v="15046.349999999977"/>
        <n v="48201.10000000009"/>
        <n v="47545.52000000002"/>
        <n v="31638.195000000065"/>
        <n v="19563.219999999972"/>
        <n v="17144.380000000005"/>
        <n v="9526.665000000037"/>
        <n v="11707.920000000042"/>
        <n v="37355.87999999989"/>
        <n v="22638.225000000093"/>
        <n v="18239.0"/>
        <n v="36061.69999999995"/>
        <n v="36878.79000000004"/>
        <n v="21985.060000000056"/>
        <n v="41080.87999999989"/>
        <n v="15110.550000000047"/>
        <n v="49508.39999999991"/>
      </sharedItems>
    </cacheField>
    <cacheField name="Отписки" numFmtId="0">
      <sharedItems containsSemiMixedTypes="0" containsString="0" containsNumber="1">
        <n v="7417.495500000001"/>
        <n v="6834.015"/>
        <n v="11413.442500000001"/>
        <n v="13241.3565"/>
        <n v="12129.7995"/>
        <n v="15013.8684"/>
        <n v="8285.141805"/>
        <n v="7921.415685"/>
        <n v="17079.34149"/>
        <n v="14229.288479999997"/>
        <n v="18172.189379999996"/>
        <n v="10084.101705"/>
        <n v="4319.935095"/>
        <n v="3615.0956100000003"/>
        <n v="7406.920575"/>
        <n v="15592.031084999999"/>
        <n v="4752.525764999999"/>
        <n v="5468.77095"/>
        <n v="4513.55013"/>
        <n v="4113.439485"/>
        <n v="12364.23765"/>
        <n v="15353.927265"/>
        <n v="4747.20966"/>
        <n v="3561.2306099999996"/>
        <n v="9183.45582"/>
        <n v="7610.58585"/>
        <n v="11015.859330000001"/>
        <n v="9575.173377000001"/>
        <n v="11785.894344"/>
        <n v="6472.3955940000005"/>
        <n v="7073.426052000001"/>
        <n v="9459.333576"/>
        <n v="13609.866816"/>
        <n v="3955.174713"/>
        <n v="10265.127012"/>
        <n v="4724.29188"/>
        <n v="4208.39871"/>
        <n v="11144.68152"/>
        <n v="12271.64232"/>
        <n v="5540.66637"/>
        <n v="3672.8126399999996"/>
        <n v="5137.54416"/>
        <n v="7043.6148299999995"/>
        <n v="8799.70224"/>
        <n v="10229.07732"/>
        <n v="14489.0151"/>
        <n v="7657.45344"/>
        <n v="5664.72732"/>
        <n v="13958.738576999998"/>
        <n v="5264.299124"/>
        <n v="13331.904319999998"/>
        <n v="3943.0015904999996"/>
        <n v="3202.3197359999995"/>
        <n v="9586.2032"/>
        <n v="7887.984803999999"/>
        <n v="3613.6517059999996"/>
        <n v="3780.0406139999996"/>
        <n v="4754.414744999999"/>
        <n v="7263.1854"/>
        <n v="8270.276259999999"/>
        <n v="4393.924818"/>
        <n v="9225.424007999998"/>
        <n v="8825.472735"/>
        <n v="6182.84305"/>
        <n v="9673.288139999999"/>
        <n v="9790.193025"/>
        <n v="7017.937584"/>
        <n v="5243.902644"/>
        <n v="2746.1476000000002"/>
        <n v="9152.382425999998"/>
        <n v="3424.122407"/>
        <n v="13778.688204"/>
        <n v="11118.277157999999"/>
        <n v="4236.3877"/>
        <n v="5953.1519"/>
        <n v="9201.387893"/>
        <n v="12934.454135999998"/>
        <n v="4685.517876"/>
        <n v="7285.2432"/>
        <n v="11123.1646"/>
        <n v="11351.610561"/>
        <n v="3110.128848"/>
        <n v="12825.349865999999"/>
        <n v="10907.3216"/>
        <n v="9127.871481"/>
        <n v="7986.745984"/>
        <n v="10652.116565999999"/>
        <n v="11645.028835499998"/>
        <n v="10629.5602"/>
        <n v="10089.270519999998"/>
        <n v="11257.875078"/>
        <n v="5369.274371999999"/>
        <n v="3091.9515479999995"/>
        <n v="11933.905400000001"/>
        <n v="9173.401915999999"/>
        <n v="6758.828425999999"/>
        <n v="6893.640305999999"/>
        <n v="6355.147511999999"/>
        <n v="8477.294"/>
        <n v="12178.961973999998"/>
        <n v="12514.398904"/>
        <n v="4925.139156"/>
        <n v="5793.33463"/>
        <n v="1845.8846839999997"/>
        <n v="6218.644880000001"/>
        <n v="5492.021751"/>
        <n v="4355.2238800000005"/>
        <n v="5939.529904"/>
        <n v="6835.1320940000005"/>
        <n v="7021.7901600000005"/>
        <n v="4507.4596280000005"/>
        <n v="7057.234622"/>
        <n v="4975.360432"/>
        <n v="5448.062550000001"/>
        <n v="3301.7562479999997"/>
        <n v="2467.160094"/>
        <n v="1399.5332960000003"/>
        <n v="1335.8052875"/>
        <n v="1301.2134239999998"/>
        <n v="2381.8887259999997"/>
        <n v="6315.152564000001"/>
        <n v="5869.563000000001"/>
        <n v="3621.6472319999993"/>
        <n v="3775.60744"/>
        <n v="2703.58725"/>
        <n v="2871.3436500000003"/>
        <n v="2388.7170975"/>
        <n v="1290.3542400000001"/>
        <n v="3076.54095"/>
        <n v="1929.6031800000003"/>
        <n v="2516.6738100000002"/>
        <n v="3091.27035"/>
        <n v="1036.4012400000001"/>
        <n v="1043.28105"/>
        <n v="2092.1481"/>
        <n v="133486.4908"/>
        <n v="102437.4988"/>
        <n v="173790.5442"/>
        <n v="111279.16345"/>
        <n v="269735.6116"/>
        <n v="302437.6628"/>
        <n v="111143.43045"/>
        <n v="303771.6682"/>
        <n v="215092.605"/>
        <n v="174673.64525"/>
        <n v="280025.2"/>
        <n v="71406.9356"/>
        <n v="237908.06455"/>
        <n v="280380.3912"/>
        <n v="193198.8366"/>
        <n v="122239.71154999999"/>
        <n v="214584.4162"/>
        <n v="234194.63760000002"/>
        <n v="235704.80670000002"/>
        <n v="117697.98039999999"/>
        <n v="231858.7194"/>
        <n v="245795.76725"/>
        <n v="155521.2274"/>
        <n v="99076.3928"/>
        <n v="83821.18525000001"/>
        <n v="171218.74"/>
        <n v="189694.582"/>
        <n v="208586.64365"/>
        <n v="153793.3012"/>
        <n v="227864.7294"/>
        <n v="104375.722"/>
        <n v="117022.39779999999"/>
        <n v="246741.91079999998"/>
        <n v="117312.92869999999"/>
        <n v="131297.705"/>
        <n v="262410.6408"/>
        <n v="15271.292250000002"/>
        <n v="13518.55512"/>
        <n v="18124.509060000004"/>
        <n v="9741.78396"/>
        <n v="6670.4072400000005"/>
        <n v="5858.1910800000005"/>
        <n v="15763.157910000002"/>
        <n v="14899.643640000002"/>
        <n v="20417.347440000005"/>
        <n v="8227.969965"/>
        <n v="6725.514600000001"/>
        <n v="12496.255380000002"/>
        <n v="11291.483475"/>
        <n v="13618.362240000002"/>
        <n v="16803.32598"/>
        <n v="8206.374825"/>
        <n v="15166.9161"/>
        <n v="17888.274180000004"/>
        <n v="9098.548425"/>
        <n v="19145.953260000002"/>
        <n v="15982.563240000003"/>
        <n v="10539.412335"/>
        <n v="7953.029280000002"/>
        <n v="19749.75282"/>
        <n v="7893.768330000001"/>
        <n v="16630.409880000003"/>
        <n v="18221.16744"/>
        <n v="8520.142635000002"/>
        <n v="20050.629480000003"/>
        <n v="6823.063800000001"/>
        <n v="8892.392850000002"/>
        <n v="21256.685100000002"/>
        <n v="20967.574320000003"/>
        <n v="18698.173245"/>
        <n v="8627.38002"/>
        <n v="7560.671580000001"/>
        <n v="5630.2590150000005"/>
        <n v="5163.19272"/>
        <n v="16473.943080000005"/>
        <n v="13379.190975000001"/>
        <n v="8043.399000000001"/>
        <n v="15903.209700000003"/>
        <n v="21795.36489"/>
        <n v="9695.411460000001"/>
        <n v="18116.668080000003"/>
        <n v="8930.335050000002"/>
        <n v="21833.204400000002"/>
      </sharedItems>
    </cacheField>
    <cacheField name="UTM Метка" numFmtId="0">
      <sharedItems>
        <s v="Метка 1"/>
        <s v="Метка 10"/>
        <s v="Метка 100"/>
        <s v="Метка 101"/>
        <s v="Метка 102"/>
        <s v="Метка 103"/>
        <s v="Метка 104"/>
        <s v="Метка 105"/>
        <s v="Метка 106"/>
        <s v="Метка 107"/>
        <s v="Метка 108"/>
        <s v="Метка 109"/>
        <s v="Метка 11"/>
        <s v="Метка 110"/>
        <s v="Метка 111"/>
        <s v="Метка 112"/>
        <s v="Метка 113"/>
        <s v="Метка 114"/>
        <s v="Метка 115"/>
        <s v="Метка 116"/>
        <s v="Метка 117"/>
        <s v="Метка 118"/>
        <s v="Метка 119"/>
        <s v="Метка 12"/>
        <s v="Метка 120"/>
        <s v="Метка 121"/>
        <s v="Метка 122"/>
        <s v="Метка 123"/>
        <s v="Метка 124"/>
        <s v="Метка 125"/>
        <s v="Метка 126"/>
        <s v="Метка 127"/>
        <s v="Метка 128"/>
        <s v="Метка 129"/>
        <s v="Метка 13"/>
        <s v="Метка 130"/>
        <s v="Метка 131"/>
        <s v="Метка 132"/>
        <s v="Метка 133"/>
        <s v="Метка 134"/>
        <s v="Метка 135"/>
        <s v="Метка 136"/>
        <s v="Метка 137"/>
        <s v="Метка 138"/>
        <s v="Метка 139"/>
        <s v="Метка 14"/>
        <s v="Метка 140"/>
        <s v="Метка 141"/>
        <s v="Метка 142"/>
        <s v="Метка 143"/>
        <s v="Метка 144"/>
        <s v="Метка 145"/>
        <s v="Метка 146"/>
        <s v="Метка 147"/>
        <s v="Метка 148"/>
        <s v="Метка 149"/>
        <s v="Метка 15"/>
        <s v="Метка 150"/>
        <s v="Метка 151"/>
        <s v="Метка 152"/>
        <s v="Метка 153"/>
        <s v="Метка 154"/>
        <s v="Метка 155"/>
        <s v="Метка 156"/>
        <s v="Метка 157"/>
        <s v="Метка 158"/>
        <s v="Метка 159"/>
        <s v="Метка 16"/>
        <s v="Метка 160"/>
        <s v="Метка 161"/>
        <s v="Метка 162"/>
        <s v="Метка 163"/>
        <s v="Метка 164"/>
        <s v="Метка 165"/>
        <s v="Метка 166"/>
        <s v="Метка 167"/>
        <s v="Метка 168"/>
        <s v="Метка 169"/>
        <s v="Метка 17"/>
        <s v="Метка 170"/>
        <s v="Метка 171"/>
        <s v="Метка 172"/>
        <s v="Метка 173"/>
        <s v="Метка 174"/>
        <s v="Метка 175"/>
        <s v="Метка 176"/>
        <s v="Метка 177"/>
        <s v="Метка 178"/>
        <s v="Метка 179"/>
        <s v="Метка 18"/>
        <s v="Метка 180"/>
        <s v="Метка 181"/>
        <s v="Метка 182"/>
        <s v="Метка 183"/>
        <s v="Метка 184"/>
        <s v="Метка 185"/>
        <s v="Метка 186"/>
        <s v="Метка 187"/>
        <s v="Метка 188"/>
        <s v="Метка 189"/>
        <s v="Метка 19"/>
        <s v="Метка 190"/>
        <s v="Метка 191"/>
        <s v="Метка 192"/>
        <s v="Метка 193"/>
        <s v="Метка 194"/>
        <s v="Метка 195"/>
        <s v="Метка 196"/>
        <s v="Метка 197"/>
        <s v="Метка 198"/>
        <s v="Метка 199"/>
        <s v="Метка 2"/>
        <s v="Метка 20"/>
        <s v="Метка 200"/>
        <s v="Метка 201"/>
        <s v="Метка 202"/>
        <s v="Метка 203"/>
        <s v="Метка 204"/>
        <s v="Метка 205"/>
        <s v="Метка 206"/>
        <s v="Метка 207"/>
        <s v="Метка 208"/>
        <s v="Метка 209"/>
        <s v="Метка 21"/>
        <s v="Метка 210"/>
        <s v="Метка 211"/>
        <s v="Метка 212"/>
        <s v="Метка 213"/>
        <s v="Метка 214"/>
        <s v="Метка 215"/>
        <s v="Метка 216"/>
        <s v="Метка 217"/>
        <s v="Метка 218"/>
        <s v="Метка 22"/>
        <s v="Метка 23"/>
        <s v="Метка 24"/>
        <s v="Метка 25"/>
        <s v="Метка 26"/>
        <s v="Метка 27"/>
        <s v="Метка 28"/>
        <s v="Метка 29"/>
        <s v="Метка 3"/>
        <s v="Метка 30"/>
        <s v="Метка 31"/>
        <s v="Метка 32"/>
        <s v="Метка 33"/>
        <s v="Метка 34"/>
        <s v="Метка 35"/>
        <s v="Метка 36"/>
        <s v="Метка 37"/>
        <s v="Метка 38"/>
        <s v="Метка 39"/>
        <s v="Метка 4"/>
        <s v="Метка 40"/>
        <s v="Метка 41"/>
        <s v="Метка 42"/>
        <s v="Метка 43"/>
        <s v="Метка 44"/>
        <s v="Метка 45"/>
        <s v="Метка 46"/>
        <s v="Метка 47"/>
        <s v="Метка 48"/>
        <s v="Метка 49"/>
        <s v="Метка 5"/>
        <s v="Метка 50"/>
        <s v="Метка 51"/>
        <s v="Метка 52"/>
        <s v="Метка 53"/>
        <s v="Метка 54"/>
        <s v="Метка 55"/>
        <s v="Метка 56"/>
        <s v="Метка 57"/>
        <s v="Метка 58"/>
        <s v="Метка 59"/>
        <s v="Метка 6"/>
        <s v="Метка 60"/>
        <s v="Метка 61"/>
        <s v="Метка 62"/>
        <s v="Метка 63"/>
        <s v="Метка 64"/>
        <s v="Метка 65"/>
        <s v="Метка 66"/>
        <s v="Метка 67"/>
        <s v="Метка 68"/>
        <s v="Метка 69"/>
        <s v="Метка 7"/>
        <s v="Метка 70"/>
        <s v="Метка 71"/>
        <s v="Метка 72"/>
        <s v="Метка 73"/>
        <s v="Метка 74"/>
        <s v="Метка 75"/>
        <s v="Метка 76"/>
        <s v="Метка 77"/>
        <s v="Метка 78"/>
        <s v="Метка 79"/>
        <s v="Метка 8"/>
        <s v="Метка 80"/>
        <s v="Метка 81"/>
        <s v="Метка 82"/>
        <s v="Метка 83"/>
        <s v="Метка 84"/>
        <s v="Метка 85"/>
        <s v="Метка 86"/>
        <s v="Метка 87"/>
        <s v="Метка 88"/>
        <s v="Метка 89"/>
        <s v="Метка 9"/>
        <s v="Метка 90"/>
        <s v="Метка 91"/>
        <s v="Метка 92"/>
        <s v="Метка 93"/>
        <s v="Метка 94"/>
        <s v="Метка 95"/>
        <s v="Метка 96"/>
        <s v="Метка 97"/>
        <s v="Метка 98"/>
        <s v="Метка 99"/>
      </sharedItems>
    </cacheField>
    <cacheField name="Пользователей на сайте" numFmtId="0">
      <sharedItems containsSemiMixedTypes="0" containsString="0" containsNumber="1">
        <n v="16377.830064000002"/>
        <n v="10296.126999"/>
        <n v="13959.096715200003"/>
        <n v="8985.5845209"/>
        <n v="10846.95190488"/>
        <n v="32140.032768"/>
        <n v="11656.337436"/>
        <n v="9850.963284960002"/>
        <n v="9968.446002060002"/>
        <n v="15002.576709120001"/>
        <n v="30529.2781584"/>
        <n v="10077.1471521"/>
        <n v="7141.791828360002"/>
        <n v="2431.5447429"/>
        <n v="9954.9012528"/>
        <n v="35305.7816916"/>
        <n v="8997.461115142502"/>
        <n v="9452.775342528003"/>
        <n v="2536.5700375587"/>
        <n v="5820.595563160801"/>
        <n v="29152.7220765"/>
        <n v="30069.131155776005"/>
        <n v="7744.895055928801"/>
        <n v="2804.6115545994"/>
        <n v="14563.911392712"/>
        <n v="16324.05431232"/>
        <n v="21996.625279563"/>
        <n v="15170.904698518803"/>
        <n v="10706.194175476801"/>
        <n v="11226.906441999363"/>
        <n v="17667.5320309488"/>
        <n v="16435.7272216368"/>
        <n v="19971.1185657984"/>
        <n v="3875.98081474656"/>
        <n v="14369.418080740803"/>
        <n v="12152.3904887616"/>
        <n v="9363.792339717751"/>
        <n v="23171.665186575363"/>
        <n v="9999.98338775436"/>
        <n v="6413.565112595281"/>
        <n v="11364.784151951999"/>
        <n v="10690.201888127998"/>
        <n v="13073.005473398642"/>
        <n v="7436.549165703841"/>
        <n v="17816.3931313368"/>
        <n v="41144.166399168"/>
        <n v="11420.5940712864"/>
        <n v="10754.39418138288"/>
        <n v="8815.845916024873"/>
        <n v="10821.946778496003"/>
        <n v="43954.339492224"/>
        <n v="6260.345130516751"/>
        <n v="7390.279778112"/>
        <n v="8992.65042198432"/>
        <n v="10495.534980621602"/>
        <n v="11245.194122399997"/>
        <n v="9570.824095240801"/>
        <n v="7200.235829241"/>
        <n v="4742.9762771664"/>
        <n v="15568.298842874401"/>
        <n v="6813.860293188"/>
        <n v="12999.107975904"/>
        <n v="19268.979771321"/>
        <n v="6211.531441752001"/>
        <n v="12340.247036364004"/>
        <n v="32616.276965999998"/>
        <n v="16803.269576452803"/>
        <n v="5892.1042097736"/>
        <n v="1911.5164522271998"/>
        <n v="16832.746158505204"/>
        <n v="7079.924418216"/>
        <n v="18614.282569488"/>
        <n v="16475.7652997028"/>
        <n v="5174.662847796"/>
        <n v="8887.875139332"/>
        <n v="20059.337518194"/>
        <n v="15970.647054239997"/>
        <n v="11072.539645614723"/>
        <n v="5839.610536094399"/>
        <n v="11560.113190080003"/>
        <n v="22195.669449798"/>
        <n v="6099.126361919999"/>
        <n v="20258.5176372852"/>
        <n v="13016.797597439998"/>
        <n v="18170.180183262244"/>
        <n v="16693.382055168"/>
        <n v="14080.976824824"/>
        <n v="26023.25626001766"/>
        <n v="6321.5163761021995"/>
        <n v="11176.963463232"/>
        <n v="21506.357627819998"/>
        <n v="14039.23951584"/>
        <n v="7386.138479694242"/>
        <n v="9360.108088476602"/>
        <n v="9114.6921437376"/>
        <n v="16532.8274910456"/>
        <n v="11666.760571557"/>
        <n v="7323.805785408"/>
        <n v="6722.053322712"/>
        <n v="25308.722910384"/>
        <n v="25594.278951696"/>
        <n v="20416.15037196"/>
        <n v="17213.7488174946"/>
        <n v="2660.7568428714003"/>
        <n v="12504.806475840001"/>
        <n v="31082.775526000798"/>
        <n v="11847.29775957"/>
        <n v="14403.319054924801"/>
        <n v="9152.400546575325"/>
        <n v="18468.13421376"/>
        <n v="26896.966121138397"/>
        <n v="20571.230540835004"/>
        <n v="12633.435208934401"/>
        <n v="13776.757664162222"/>
        <n v="9960.242985529203"/>
        <n v="8171.234231328"/>
        <n v="3429.8812335059993"/>
        <n v="7836.581867436"/>
        <n v="1986.0176512994997"/>
        <n v="9793.012295808"/>
        <n v="43871.996377364405"/>
        <n v="21247.700668740003"/>
        <n v="10145.6825557248"/>
        <n v="6106.6062825768"/>
        <n v="13909.631970780003"/>
        <n v="17963.125874399997"/>
        <n v="14570.218807911"/>
        <n v="12096.296787456002"/>
        <n v="12687.464132261102"/>
        <n v="8904.115282046401"/>
        <n v="12780.676276703998"/>
        <n v="31358.650160691"/>
        <n v="5451.263242152"/>
        <n v="2295.8860098719997"/>
        <n v="10319.980775832002"/>
        <n v="20183.15740896"/>
        <n v="6817.727732634"/>
        <n v="13947.092227152001"/>
        <n v="5644.223833096485"/>
        <n v="14031.646515432"/>
        <n v="23629.221950208"/>
        <n v="12472.780799433149"/>
        <n v="19737.2603696268"/>
        <n v="5164.80363126"/>
        <n v="7376.118691617001"/>
        <n v="45131.44608"/>
        <n v="7324.126991874"/>
        <n v="15627.704944160401"/>
        <n v="7196.803881321601"/>
        <n v="20057.790809216167"/>
        <n v="12819.834185300999"/>
        <n v="11145.124423943998"/>
        <n v="19168.916249246406"/>
        <n v="12785.914377989999"/>
        <n v="7831.7520136128005"/>
        <n v="42341.61777552"/>
        <n v="31897.966934310753"/>
        <n v="11417.152622475602"/>
        <n v="2229.8673380256"/>
        <n v="9276.042509281802"/>
        <n v="17543.694714"/>
        <n v="13136.522253119998"/>
        <n v="16368.855822855903"/>
        <n v="8931.476061144"/>
        <n v="22616.925009346083"/>
        <n v="8681.59300788"/>
        <n v="8544.337183368"/>
        <n v="27915.5274067656"/>
        <n v="4228.3205539458"/>
        <n v="7353.053436960002"/>
        <n v="28785.493075248"/>
        <n v="23914.843663499996"/>
        <n v="9620.0741944944"/>
        <n v="13713.003554796"/>
        <n v="11546.352020750403"/>
        <n v="9041.514666912"/>
        <n v="5012.268288048001"/>
        <n v="23335.589812069084"/>
        <n v="6206.968045769399"/>
        <n v="10368.745723929602"/>
        <n v="11758.866142646999"/>
        <n v="10290.037337999998"/>
        <n v="18702.595592009282"/>
        <n v="5028.2669636696255"/>
        <n v="9121.0342938624"/>
        <n v="33974.3087324424"/>
        <n v="6256.95048532125"/>
        <n v="12632.625532464"/>
        <n v="7280.676660211499"/>
        <n v="12053.75695344"/>
        <n v="26233.785156852002"/>
        <n v="26179.43858712"/>
        <n v="14916.59890832286"/>
        <n v="2627.6411089656"/>
        <n v="14099.743533254401"/>
        <n v="15593.349959081997"/>
        <n v="16906.474684008"/>
        <n v="14550.695470886401"/>
        <n v="3712.5527515371755"/>
        <n v="25119.428612544005"/>
        <n v="10941.192187128"/>
        <n v="9531.3112762725"/>
        <n v="15514.54589832"/>
        <n v="14569.864173184322"/>
        <n v="15372.142188179401"/>
        <n v="9630.456736992"/>
        <n v="7268.4516234329985"/>
        <n v="6526.596250188"/>
        <n v="2398.1395173371993"/>
        <n v="20164.10632992"/>
        <n v="28605.780639828"/>
        <n v="8265.79898235"/>
        <n v="12426.556016784001"/>
        <n v="14321.974018232791"/>
        <n v="5913.8131741416"/>
        <n v="21556.419459455996"/>
        <n v="8387.817195712498"/>
        <n v="33745.400720640006"/>
      </sharedItems>
    </cacheField>
    <cacheField name="Воронка продаж. Шаг 1" numFmtId="0">
      <sharedItems containsSemiMixedTypes="0" containsString="0" containsNumber="1">
        <n v="6336.5824517616"/>
        <n v="3558.3414908543996"/>
        <n v="3369.725947049281"/>
        <n v="5116.39182620046"/>
        <n v="2816.953409697336"/>
        <n v="13405.6076675328"/>
        <n v="7062.574852472399"/>
        <n v="3811.337694951025"/>
        <n v="3445.0949383119364"/>
        <n v="3621.6220175815683"/>
        <n v="17383.37098339296"/>
        <n v="2617.03511540037"/>
        <n v="2978.8413716089567"/>
        <n v="1473.27295972311"/>
        <n v="3851.5512947083203"/>
        <n v="12201.67815261696"/>
        <n v="2171.9871131954"/>
        <n v="5382.410280035445"/>
        <n v="658.7472387539943"/>
        <n v="2427.77040939437"/>
        <n v="17663.634306151347"/>
        <n v="11633.746844169737"/>
        <n v="2676.6357313289936"/>
        <n v="677.0332292802951"/>
        <n v="8292.691147010213"/>
        <n v="4239.356904909504"/>
        <n v="9174.792404105727"/>
        <n v="9192.051156832542"/>
        <n v="4142.226526491974"/>
        <n v="3880.0188663549793"/>
        <n v="4264.942232271041"/>
        <n v="9358.503079999995"/>
        <n v="5186.499491537844"/>
        <n v="1616.6715978307902"/>
        <n v="8706.430415120853"/>
        <n v="4701.759880101863"/>
        <n v="3236.1266326064547"/>
        <n v="5593.639976039292"/>
        <n v="5693.990540987334"/>
        <n v="1665.6028597409945"/>
        <n v="4740.2514697791785"/>
        <n v="6477.193324016754"/>
        <n v="5057.945817657935"/>
        <n v="2570.071391667247"/>
        <n v="4300.877301904704"/>
        <n v="23427.48834768626"/>
        <n v="2965.9282803130777"/>
        <n v="4485.6578130548"/>
        <n v="5341.52104051947"/>
        <n v="4187.011208600104"/>
        <n v="15190.619728512613"/>
        <n v="1511.2473145067436"/>
        <n v="4208.025305656973"/>
        <n v="2335.391314589328"/>
        <n v="4377.68764041727"/>
        <n v="6813.463118762158"/>
        <n v="3702.951842448666"/>
        <n v="2488.4015025856893"/>
        <n v="1144.954473307969"/>
        <n v="8864.589361132685"/>
        <n v="1769.5595181409235"/>
        <n v="5421.927936749558"/>
        <n v="11675.074843443392"/>
        <n v="2403.2415148138493"/>
        <n v="4264.789375767399"/>
        <n v="7873.569259592399"/>
        <n v="9567.781696832226"/>
        <n v="1530.179463278204"/>
        <n v="797.293512223965"/>
        <n v="10198.960897438303"/>
        <n v="2739.22275740777"/>
        <n v="6433.096056015052"/>
        <n v="3977.2497433482563"/>
        <n v="2946.453025535043"/>
        <n v="2308.18117368452"/>
        <n v="8366.749678838716"/>
        <n v="9676.615050164013"/>
        <n v="4283.965588888336"/>
        <n v="2018.1694012742244"/>
        <n v="2790.611324085313"/>
        <n v="12638.21418471498"/>
        <n v="1583.9431161906236"/>
        <n v="8449.827706511656"/>
        <n v="7886.877664288894"/>
        <n v="7030.042712904163"/>
        <n v="5769.232838266061"/>
        <n v="3399.1478055125135"/>
        <n v="14817.642114454056"/>
        <n v="1641.6978028737412"/>
        <n v="4661.911460514067"/>
        <n v="13030.702086696136"/>
        <n v="5431.7817686784965"/>
        <n v="2552.6494585823298"/>
        <n v="2259.530092558252"/>
        <n v="5189.90570664419"/>
        <n v="4293.575299424542"/>
        <n v="4866.2058343964245"/>
        <n v="4437.493925378707"/>
        <n v="2600.762430557273"/>
        <n v="8746.69463782871"/>
        <n v="6178.458938939415"/>
        <n v="11624.956021794025"/>
        <n v="4470.410567903347"/>
        <n v="1109.801679161661"/>
        <n v="7576.6622437114565"/>
        <n v="12025.92585100971"/>
        <n v="4094.4261057073913"/>
        <n v="3476.961219858847"/>
        <n v="5211.37687121999"/>
        <n v="4796.174455313472"/>
        <n v="11218.724569126825"/>
        <n v="12464.108584691929"/>
        <n v="4887.87608233672"/>
        <n v="4761.247448734463"/>
        <n v="2404.40265670675"/>
        <n v="4652.700771318163"/>
        <n v="890.7401563415079"/>
        <n v="3268.6382969075553"/>
        <n v="1203.3280949223667"/>
        <n v="3788.916457248115"/>
        <n v="15162.161948017138"/>
        <n v="5129.194941433837"/>
        <n v="5776.951647229701"/>
        <n v="1585.8856515851953"/>
        <n v="5801.707495012339"/>
        <n v="10883.857967298958"/>
        <n v="5637.2176567807655"/>
        <n v="4180.480169744794"/>
        <n v="3062.75384152783"/>
        <n v="5070.003241597221"/>
        <n v="3319.1416290600287"/>
        <n v="13079.692982024215"/>
        <n v="3302.9203984198966"/>
        <n v="888.2782972194767"/>
        <n v="3566.58535612754"/>
        <n v="4872.214198522945"/>
        <n v="3882.014170961799"/>
        <n v="3622.0598513913747"/>
        <n v="2354.205760784544"/>
        <n v="8501.774623700248"/>
        <n v="9142.145972535476"/>
        <n v="4310.593044284096"/>
        <n v="4764.57465322791"/>
        <n v="2940.839187639444"/>
        <n v="1915.5780242129351"/>
        <n v="18824.326159967997"/>
        <n v="4437.688544376456"/>
        <n v="6046.3590428956595"/>
        <n v="2487.215421384745"/>
        <n v="4841.950701344783"/>
        <n v="7299.613585110389"/>
        <n v="2894.3888128982567"/>
        <n v="7995.354967560675"/>
        <n v="7746.985521624139"/>
        <n v="3030.1048540667925"/>
        <n v="14633.26310321971"/>
        <n v="7700.169217942615"/>
        <n v="6500.926703237607"/>
        <n v="579.0965476852483"/>
        <n v="3869.0373306214397"/>
        <n v="10629.7246272126"/>
        <n v="5082.520459732127"/>
        <n v="5657.076572379"/>
        <n v="2156.0583211601615"/>
        <n v="12878.07710032166"/>
        <n v="2254.609704146436"/>
        <n v="3563.8430391827924"/>
        <n v="16914.018055759276"/>
        <n v="1635.9372223216303"/>
        <n v="2541.2152678133766"/>
        <n v="6948.818028364867"/>
        <n v="13617.111981996899"/>
        <n v="2498.333268310196"/>
        <n v="5719.693782705411"/>
        <n v="6995.934689372668"/>
        <n v="3498.162024628253"/>
        <n v="1732.239920349389"/>
        <n v="5633.211380633476"/>
        <n v="3534.2476052610964"/>
        <n v="2692.763264504518"/>
        <n v="4904.6230680980625"/>
        <n v="6234.733623094198"/>
        <n v="7236.034234548391"/>
        <n v="1737.7690626442225"/>
        <n v="2201.8176785383835"/>
        <n v="19344.9713922527"/>
        <n v="1624.9300410379287"/>
        <n v="5269.068109590734"/>
        <n v="4411.361988422147"/>
        <n v="4663.598565285936"/>
        <n v="9066.396150208051"/>
        <n v="6319.716474930768"/>
        <n v="8493.511418399037"/>
        <n v="682.3983959983664"/>
        <n v="5881.0030277204105"/>
        <n v="9448.010740207781"/>
        <n v="6541.115055242696"/>
        <n v="5028.72035473834"/>
        <n v="896.2102342210743"/>
        <n v="14303.002651982557"/>
        <n v="2841.4276109971415"/>
        <n v="3975.5099333332596"/>
        <n v="9400.263359792089"/>
        <n v="5637.080448605015"/>
        <n v="5312.612340234801"/>
        <n v="2324.792256309869"/>
        <n v="4138.65635438275"/>
        <n v="1694.9570461738238"/>
        <n v="1000.2639926813458"/>
        <n v="12217.432025298525"/>
        <n v="11067.576529549453"/>
        <n v="2856.6601283001596"/>
        <n v="2999.770622451658"/>
        <n v="8154.932005981751"/>
        <n v="1535.8172813245735"/>
        <n v="8991.182556539095"/>
        <n v="5082.178438882202"/>
        <n v="13056.095538815618"/>
      </sharedItems>
    </cacheField>
    <cacheField name="Воронка продаж. Шаг 2" numFmtId="0">
      <sharedItems containsSemiMixedTypes="0" containsString="0" containsNumber="1">
        <n v="6209.850802726368"/>
        <n v="3095.7570970433276"/>
        <n v="2864.2670549918885"/>
        <n v="4277.303566703585"/>
        <n v="2287.366168674237"/>
        <n v="13137.495514182145"/>
        <n v="6144.440121650987"/>
        <n v="3239.637040708371"/>
        <n v="2880.0993684287787"/>
        <n v="2940.7570782762336"/>
        <n v="17035.703563725103"/>
        <n v="2276.820550398322"/>
        <n v="2532.015165867613"/>
        <n v="1231.6561943285199"/>
        <n v="3127.459651303156"/>
        <n v="11957.644589564621"/>
        <n v="1889.628788479998"/>
        <n v="4575.048738030128"/>
        <n v="550.7126915983392"/>
        <n v="1971.3495724282284"/>
        <n v="17310.36162002832"/>
        <n v="10121.35975442767"/>
        <n v="2275.1403716296445"/>
        <n v="565.9997796783267"/>
        <n v="6733.665211372294"/>
        <n v="4154.5697668113135"/>
        <n v="7982.069391571982"/>
        <n v="7813.24348330766"/>
        <n v="3462.90137614729"/>
        <n v="3150.5753194802433"/>
        <n v="4179.64338762562"/>
        <n v="8141.897679599995"/>
        <n v="4408.524567807167"/>
        <n v="1351.5374557865405"/>
        <n v="7069.621497078133"/>
        <n v="3996.4958980865836"/>
        <n v="2705.401864858996"/>
        <n v="4542.035660543906"/>
        <n v="5580.110730167587"/>
        <n v="1449.0744879746653"/>
        <n v="4029.2137493123014"/>
        <n v="5414.933618878006"/>
        <n v="4107.052003938244"/>
        <n v="2184.56068291716"/>
        <n v="3595.533424392332"/>
        <n v="19023.120538321244"/>
        <n v="2906.6097147068162"/>
        <n v="3902.5222973576756"/>
        <n v="4540.292884441549"/>
        <n v="3500.3413703896863"/>
        <n v="12334.783219552242"/>
        <n v="1284.560217330732"/>
        <n v="3517.909155529229"/>
        <n v="1896.3377474465344"/>
        <n v="4290.133887608925"/>
        <n v="5927.712913323077"/>
        <n v="3147.509066081366"/>
        <n v="2080.3036561616364"/>
        <n v="929.7030323260709"/>
        <n v="7534.9009569627815"/>
        <n v="1479.351757165812"/>
        <n v="4402.605484640641"/>
        <n v="9923.813616926882"/>
        <n v="2009.109906384378"/>
        <n v="3463.0089731231283"/>
        <n v="7716.0978744005515"/>
        <n v="8323.970076244037"/>
        <n v="1300.6525437864732"/>
        <n v="666.5373762192347"/>
        <n v="8281.556248719902"/>
        <n v="2684.438302259615"/>
        <n v="5596.7935687330955"/>
        <n v="3380.662281846018"/>
        <n v="2504.485071704786"/>
        <n v="1929.639461200259"/>
        <n v="6793.8007392170375"/>
        <n v="9483.082749160732"/>
        <n v="3727.0500623328526"/>
        <n v="1715.4439910830906"/>
        <n v="2332.9510669353213"/>
        <n v="10262.229917988565"/>
        <n v="1552.264253866811"/>
        <n v="7351.350104665141"/>
        <n v="6703.84601464556"/>
        <n v="5975.536305968538"/>
        <n v="4823.0786527904265"/>
        <n v="2760.108018076161"/>
        <n v="14521.289272164975"/>
        <n v="1428.2770885001548"/>
        <n v="3962.6247414369564"/>
        <n v="10893.666944477969"/>
        <n v="4410.60679616694"/>
        <n v="2501.5964694106833"/>
        <n v="1965.7911805256792"/>
        <n v="4411.419850647561"/>
        <n v="3649.5390045108607"/>
        <n v="4068.1480775554105"/>
        <n v="3603.2450674075103"/>
        <n v="2548.7471819461275"/>
        <n v="7609.624334910978"/>
        <n v="5251.690098098503"/>
        <n v="9718.463234219804"/>
        <n v="3629.973381137518"/>
        <n v="1087.6056455784278"/>
        <n v="6591.696152028967"/>
        <n v="10222.036973358254"/>
        <n v="3480.2621898512825"/>
        <n v="2906.739579801996"/>
        <n v="4231.638019430632"/>
        <n v="4700.2509662072025"/>
        <n v="9760.290375140337"/>
        <n v="10594.492296988139"/>
        <n v="4086.264404833498"/>
        <n v="3866.1329283723844"/>
        <n v="2356.314603572615"/>
        <n v="4047.8496710468016"/>
        <n v="757.1291328902818"/>
        <n v="2778.342552371422"/>
        <n v="1005.9822873550986"/>
        <n v="3076.6001632854695"/>
        <n v="14858.918709056794"/>
        <n v="4462.399599047438"/>
        <n v="4910.408900145246"/>
        <n v="1325.8004047252232"/>
        <n v="4710.986485950019"/>
        <n v="10666.180807952978"/>
        <n v="4904.379361399266"/>
        <n v="3553.4081442830748"/>
        <n v="2603.3407652986552"/>
        <n v="4238.5227099752765"/>
        <n v="2695.1430027967435"/>
        <n v="12818.09912238373"/>
        <n v="2873.54074662531"/>
        <n v="755.0365526365551"/>
        <n v="2981.6653577226234"/>
        <n v="3956.2379292006312"/>
        <n v="3804.3738875425634"/>
        <n v="3151.192070710496"/>
        <n v="2001.0748966668623"/>
        <n v="7226.508430145211"/>
        <n v="7642.834033039658"/>
        <n v="3500.2015519586867"/>
        <n v="4669.283160163352"/>
        <n v="2558.530093246316"/>
        <n v="1628.2413205809949"/>
        <n v="15737.136669733245"/>
        <n v="3603.4030980336825"/>
        <n v="5925.431862037746"/>
        <n v="2163.877416604728"/>
        <n v="4115.658096143065"/>
        <n v="6204.671547343831"/>
        <n v="2419.7090475829423"/>
        <n v="6492.228233659268"/>
        <n v="7592.045811191657"/>
        <n v="2636.1912230381095"/>
        <n v="12438.273637736753"/>
        <n v="6437.341466200026"/>
        <n v="5278.752483028938"/>
        <n v="567.5146167315434"/>
        <n v="3366.0624776406526"/>
        <n v="9035.26593313071"/>
        <n v="4320.142390772308"/>
        <n v="4729.316014508844"/>
        <n v="1750.7193567820514"/>
        <n v="12620.515558315226"/>
        <n v="1961.5104426073992"/>
        <n v="3029.2665833053734"/>
        <n v="14140.119094614754"/>
        <n v="1328.3810245251639"/>
        <n v="2490.3909624571093"/>
        <n v="6045.4716846774345"/>
        <n v="11574.545184697365"/>
        <n v="2123.5832780636665"/>
        <n v="4781.664002341723"/>
        <n v="5680.698967770607"/>
        <n v="3428.198784135688"/>
        <n v="1507.0487307039684"/>
        <n v="4788.229673538455"/>
        <n v="2954.6309979982766"/>
        <n v="2186.5237707776687"/>
        <n v="4806.530606736102"/>
        <n v="5424.218252091952"/>
        <n v="6150.629099366132"/>
        <n v="1477.103703247589"/>
        <n v="1840.7195792580885"/>
        <n v="15708.116770509194"/>
        <n v="1592.4314402171701"/>
        <n v="4584.089255343939"/>
        <n v="3749.657690158825"/>
        <n v="3898.7684005790425"/>
        <n v="7361.913673968938"/>
        <n v="6193.322145432152"/>
        <n v="7389.354934007162"/>
        <n v="580.0386365986114"/>
        <n v="4998.852573562349"/>
        <n v="7898.536978813705"/>
        <n v="5311.38542485707"/>
        <n v="4928.145947643573"/>
        <n v="779.7029037723346"/>
        <n v="12157.552254185173"/>
        <n v="2375.4334827936104"/>
        <n v="3228.1140658666072"/>
        <n v="9212.258092596247"/>
        <n v="4904.259990286363"/>
        <n v="4515.720489199581"/>
        <n v="1976.0734178633886"/>
        <n v="3459.9167122639788"/>
        <n v="1376.305121493145"/>
        <n v="980.2587128277189"/>
        <n v="10629.165862009717"/>
        <n v="9407.440050117035"/>
        <n v="2388.1678672589333"/>
        <n v="2435.813745430746"/>
        <n v="7991.833365862116"/>
        <n v="1336.161034752379"/>
        <n v="7642.505173058231"/>
        <n v="3811.633829161651"/>
        <n v="10314.315475664338"/>
      </sharedItems>
    </cacheField>
    <cacheField name="Воронка продаж. Шаг 3" numFmtId="0">
      <sharedItems containsSemiMixedTypes="0" containsString="0" containsNumber="1">
        <n v="5154.176166262885"/>
        <n v="2538.5208195755285"/>
        <n v="2262.770973443592"/>
        <n v="3207.9776750276887"/>
        <n v="1669.777303132193"/>
        <n v="10378.621456203895"/>
        <n v="2273.4428450108653"/>
        <n v="1490.2330387258507"/>
        <n v="1324.8457094772382"/>
        <n v="1323.3406852243052"/>
        <n v="14139.633957891834"/>
        <n v="1866.992851326624"/>
        <n v="2000.2919810354144"/>
        <n v="923.74214574639"/>
        <n v="2283.045545451304"/>
        <n v="9446.53922575605"/>
        <n v="1568.3918944383984"/>
        <n v="3751.539965184705"/>
        <n v="435.063026362688"/>
        <n v="1478.5121793211713"/>
        <n v="12636.563982620673"/>
        <n v="7995.87420599786"/>
        <n v="1888.3665084526049"/>
        <n v="464.11981933622786"/>
        <n v="5319.595516984113"/>
        <n v="3115.927325108485"/>
        <n v="5826.910655847547"/>
        <n v="6172.462351813052"/>
        <n v="2874.2081422022507"/>
        <n v="2583.4717619737994"/>
        <n v="3301.91827622424"/>
        <n v="6106.423259699996"/>
        <n v="3218.222934499232"/>
        <n v="1067.714590071367"/>
        <n v="5867.78584257485"/>
        <n v="3277.126636430998"/>
        <n v="2137.2674732386067"/>
        <n v="3406.5267454079294"/>
        <n v="4073.480833022338"/>
        <n v="1144.7688454999857"/>
        <n v="3344.24741192921"/>
        <n v="4440.245567479965"/>
        <n v="3244.571083111213"/>
        <n v="1638.4205121878701"/>
        <n v="2624.739399806402"/>
        <n v="15028.265225273783"/>
        <n v="2412.4860632066575"/>
        <n v="3200.0682838332937"/>
        <n v="3586.831378708824"/>
        <n v="2625.256027792265"/>
        <n v="9004.391750273136"/>
        <n v="1014.8025716912783"/>
        <n v="2919.8645990892596"/>
        <n v="1554.9969529061582"/>
        <n v="3389.205771211051"/>
        <n v="4445.784684992308"/>
        <n v="2297.6816182393973"/>
        <n v="1643.439888367693"/>
        <n v="771.6535168306389"/>
        <n v="6178.618784709481"/>
        <n v="1168.6878881609914"/>
        <n v="3301.9541134804813"/>
        <n v="7244.3839403566235"/>
        <n v="1587.1968260436588"/>
        <n v="2874.2974476921963"/>
        <n v="6327.200257008451"/>
        <n v="6575.936360232789"/>
        <n v="975.489407839855"/>
        <n v="486.57228464004135"/>
        <n v="6542.429436488723"/>
        <n v="2228.08379087548"/>
        <n v="4589.370726361138"/>
        <n v="2670.7232026583542"/>
        <n v="1878.3638037785895"/>
        <n v="1408.636806676189"/>
        <n v="5367.10258398146"/>
        <n v="7870.958681803408"/>
        <n v="3056.181051112939"/>
        <n v="1355.2007529556417"/>
        <n v="1749.713300201491"/>
        <n v="7491.427840131652"/>
        <n v="1226.2887605547808"/>
        <n v="6101.620586872066"/>
        <n v="5497.1537320093585"/>
        <n v="4720.673681715145"/>
        <n v="3617.3089895928197"/>
        <n v="2014.8788531955975"/>
        <n v="11471.81852501033"/>
        <n v="1185.4699834551284"/>
        <n v="3249.352287978304"/>
        <n v="8605.996886137596"/>
        <n v="3307.9550971252047"/>
        <n v="1826.1654226697988"/>
        <n v="1552.9750326152866"/>
        <n v="3661.478476037476"/>
        <n v="2992.6219836989058"/>
        <n v="3213.8369812687743"/>
        <n v="2702.433800555633"/>
        <n v="1860.585442820673"/>
        <n v="6011.603224579673"/>
        <n v="4358.902781421757"/>
        <n v="7969.139852060239"/>
        <n v="2867.6789710986395"/>
        <n v="815.7042341838209"/>
        <n v="4811.938190981145"/>
        <n v="8075.40920895302"/>
        <n v="2888.6176175765645"/>
        <n v="2383.5264554376367"/>
        <n v="3342.9940353501993"/>
        <n v="3525.188224655402"/>
        <n v="7125.011973852446"/>
        <n v="8369.64891462063"/>
        <n v="3391.599456011803"/>
        <n v="3170.2290012653552"/>
        <n v="1861.4885368223659"/>
        <n v="3035.887253285101"/>
        <n v="552.7042670099057"/>
        <n v="2194.890616373423"/>
        <n v="834.9652985047318"/>
        <n v="2522.812133894085"/>
        <n v="11738.545780154867"/>
        <n v="3346.7996992855783"/>
        <n v="3584.5984971060293"/>
        <n v="1047.3823197329264"/>
        <n v="3910.118783338516"/>
        <n v="8746.268262521442"/>
        <n v="3874.45969550542"/>
        <n v="2665.056108212306"/>
        <n v="1900.4387586680182"/>
        <n v="3348.432940880469"/>
        <n v="2236.968692321297"/>
        <n v="10510.841280354658"/>
        <n v="2270.097189833995"/>
        <n v="566.2774144774164"/>
        <n v="2176.615711137515"/>
        <n v="3125.427964068499"/>
        <n v="3157.6303266603272"/>
        <n v="2583.9774979826066"/>
        <n v="1580.8491683668212"/>
        <n v="5419.881322608908"/>
        <n v="5579.26884411895"/>
        <n v="2765.1592260473626"/>
        <n v="3875.5050229355816"/>
        <n v="2097.994676461979"/>
        <n v="1286.310643258986"/>
        <n v="11802.852502299935"/>
        <n v="2630.484261564588"/>
        <n v="4681.09117100982"/>
        <n v="1796.018255781924"/>
        <n v="3374.8396388373135"/>
        <n v="4901.690522401626"/>
        <n v="1814.7817856872066"/>
        <n v="4739.3266105712655"/>
        <n v="5997.716190841409"/>
        <n v="2188.038715121631"/>
        <n v="10199.384382944138"/>
        <n v="5085.49975829802"/>
        <n v="3959.0643622717034"/>
        <n v="414.28567021402665"/>
        <n v="2659.189357336116"/>
        <n v="7499.270724498489"/>
        <n v="3542.516760433293"/>
        <n v="3736.159651461987"/>
        <n v="1313.0395175865385"/>
        <n v="9212.976357570114"/>
        <n v="1549.5932496598455"/>
        <n v="2514.29126414346"/>
        <n v="11594.897657584099"/>
        <n v="1049.4210093748795"/>
        <n v="1867.7932218428318"/>
        <n v="4413.194329814527"/>
        <n v="9143.890695910919"/>
        <n v="1762.5741207928431"/>
        <n v="3920.9644819202126"/>
        <n v="4487.75218453878"/>
        <n v="2571.149088101766"/>
        <n v="1100.145573413897"/>
        <n v="3782.7014420953797"/>
        <n v="2452.3437283385692"/>
        <n v="1792.9494920376883"/>
        <n v="3797.1591793215202"/>
        <n v="4068.1636890689642"/>
        <n v="4489.959242537277"/>
        <n v="1166.9119255655953"/>
        <n v="1527.7972507842135"/>
        <n v="12880.655751817538"/>
        <n v="1258.0208377715644"/>
        <n v="3438.066941507954"/>
        <n v="2737.2501138159423"/>
        <n v="3080.0270364574435"/>
        <n v="6110.3883493942185"/>
        <n v="5078.524159254364"/>
        <n v="5837.590397865659"/>
        <n v="435.0289774489586"/>
        <n v="3649.1623787005146"/>
        <n v="6239.844213262827"/>
        <n v="4408.449902631368"/>
        <n v="4041.07967706773"/>
        <n v="615.9652939801443"/>
        <n v="9118.16419063888"/>
        <n v="1734.0664424393356"/>
        <n v="2550.2101120346197"/>
        <n v="7646.174216854884"/>
        <n v="4021.4931920348176"/>
        <n v="3567.419186467669"/>
        <n v="1482.0550633975415"/>
        <n v="2525.7391999527044"/>
        <n v="1087.2810459795846"/>
        <n v="813.6147316470067"/>
        <n v="8715.916006847967"/>
        <n v="7431.877639592458"/>
        <n v="1791.1259004442"/>
        <n v="1778.1440341644447"/>
        <n v="6313.548359031071"/>
        <n v="1109.0136588444745"/>
        <n v="6266.854241907749"/>
        <n v="3011.1907250377044"/>
        <n v="7735.7366067482535"/>
      </sharedItems>
    </cacheField>
    <cacheField name="Delivery rate" formula="'Доставлено'/'Отправлено'" databaseField="0"/>
    <cacheField name="Open rate" formula="'Открытия'/'Доставлено'" databaseField="0"/>
    <cacheField name="CTOR" formula="'Клики'/'Открытия'" databaseField="0"/>
    <cacheField name="UR" formula="'Отписки'/'Доставлено'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из Data" cacheId="0" dataCaption="" compact="0" compactData="0">
  <location ref="A1:F18" firstHeaderRow="0" firstDataRow="3" firstDataCol="0"/>
  <pivotFields>
    <pivotField name="Название рассыл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name="Название 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name="Направление" compact="0" outline="0" multipleItemSelectionAllowed="1" showAll="0">
      <items>
        <item x="0"/>
        <item t="default"/>
      </items>
    </pivotField>
    <pivotField name="Месяц" axis="axisRow" compact="0" outline="0" multipleItemSelectionAllowed="1" showAll="0" sortType="ascending">
      <items>
        <item x="6"/>
        <item x="2"/>
        <item x="8"/>
        <item x="5"/>
        <item x="4"/>
        <item x="3"/>
        <item x="11"/>
        <item x="1"/>
        <item x="0"/>
        <item x="7"/>
        <item x="10"/>
        <item x="9"/>
        <item t="default"/>
      </items>
    </pivotField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Год" axis="axisRow" compact="0" outline="0" multipleItemSelectionAllowed="1" showAll="0" sortType="ascending">
      <items>
        <item x="0"/>
        <item x="1"/>
        <item t="default"/>
      </items>
    </pivotField>
    <pivotField name="Номер недел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День недели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День недели с названием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Время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Веб-версия" compact="0" outline="0" multipleItemSelectionAllowed="1" showAll="0">
      <items>
        <item x="0"/>
        <item t="default"/>
      </items>
    </pivotField>
    <pivotField name="Тема письма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name="Сегмент " compact="0" outline="0" multipleItemSelectionAllowed="1" showAll="0">
      <items>
        <item x="0"/>
        <item x="1"/>
        <item x="2"/>
        <item t="default"/>
      </items>
    </pivotField>
    <pivotField name="Отправлено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name="Доставлено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name="Открыт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name="Кли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name="Баунсы (Все ошибки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name="Отпис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name="UTM Метк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name="Пользователей на сайте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name="Воронка продаж. Шаг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name="Воронка продаж. Шаг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name="Воронка продаж. Шаг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5"/>
    <field x="3"/>
  </rowFields>
  <colFields>
    <field x="-2"/>
  </colFields>
  <dataFields>
    <dataField name="SUM of Delivery rate" fld="24" baseField="0"/>
    <dataField name="SUM of Open rate" fld="25" baseField="0"/>
    <dataField name="SUM of CTOR" fld="26" baseField="0"/>
    <dataField name="SUM of UR" fld="2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ookerstudio.google.com/reporting/3b6c83cc-d378-4722-9ff6-74bea4fb8a57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6.0"/>
    <col customWidth="1" min="2" max="2" width="14.25"/>
    <col customWidth="1" min="3" max="4" width="6.88"/>
    <col customWidth="1" min="5" max="5" width="8.0"/>
    <col customWidth="1" min="6" max="6" width="5.25"/>
    <col customWidth="1" min="7" max="7" width="6.25"/>
    <col customWidth="1" min="8" max="8" width="6.88"/>
    <col customWidth="1" min="9" max="9" width="11.0"/>
    <col customWidth="1" min="10" max="10" width="5.13"/>
    <col customWidth="1" min="11" max="11" width="8.25"/>
    <col customWidth="1" min="12" max="12" width="12.13"/>
    <col customWidth="1" min="13" max="13" width="10.38"/>
    <col customWidth="1" min="14" max="14" width="8.75"/>
    <col customWidth="1" min="15" max="15" width="8.5"/>
    <col customWidth="1" min="16" max="16" width="7.25"/>
    <col customWidth="1" min="17" max="17" width="6.88"/>
    <col customWidth="1" min="18" max="18" width="8.13"/>
    <col customWidth="1" min="19" max="19" width="6.25"/>
    <col customWidth="1" min="20" max="20" width="8.13"/>
    <col customWidth="1" min="21" max="24" width="11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5" t="s">
        <v>15</v>
      </c>
      <c r="Q1" s="9" t="s">
        <v>16</v>
      </c>
      <c r="R1" s="9" t="s">
        <v>17</v>
      </c>
      <c r="S1" s="9" t="s">
        <v>18</v>
      </c>
      <c r="T1" s="2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ht="15.75" customHeight="1">
      <c r="A2" s="10" t="s">
        <v>24</v>
      </c>
      <c r="B2" s="11" t="s">
        <v>25</v>
      </c>
      <c r="C2" s="12" t="s">
        <v>26</v>
      </c>
      <c r="D2" s="12" t="s">
        <v>27</v>
      </c>
      <c r="E2" s="13">
        <v>44496.0</v>
      </c>
      <c r="F2" s="14">
        <f t="shared" ref="F2:F219" si="1">YEAR(E2)</f>
        <v>2021</v>
      </c>
      <c r="G2" s="15">
        <f t="shared" ref="G2:G219" si="2">WEEKNUM(E2,15)</f>
        <v>43</v>
      </c>
      <c r="H2" s="15">
        <f t="shared" ref="H2:H219" si="3">WEEKDAY(E2,2)</f>
        <v>3</v>
      </c>
      <c r="I2" s="15" t="str">
        <f>VLOOKUP(H2,'Дни недели сортировка'!A:B,2,FALSE)</f>
        <v>03-среда</v>
      </c>
      <c r="J2" s="16">
        <v>0.8083333333333333</v>
      </c>
      <c r="K2" s="11" t="s">
        <v>28</v>
      </c>
      <c r="L2" s="11" t="s">
        <v>29</v>
      </c>
      <c r="M2" s="11" t="s">
        <v>30</v>
      </c>
      <c r="N2" s="17">
        <v>780789.0</v>
      </c>
      <c r="O2" s="17">
        <f t="shared" ref="O2:O28" si="4">N2-5%*N2</f>
        <v>741749.55</v>
      </c>
      <c r="P2" s="17">
        <f>O2*20%</f>
        <v>148349.91</v>
      </c>
      <c r="Q2" s="17">
        <f>P2*12%</f>
        <v>17801.9892</v>
      </c>
      <c r="R2" s="17">
        <f t="shared" ref="R2:R219" si="5">N2-O2</f>
        <v>39039.45</v>
      </c>
      <c r="S2" s="17">
        <f t="shared" ref="S2:S6" si="6">O2*1%</f>
        <v>7417.4955</v>
      </c>
      <c r="T2" s="11" t="s">
        <v>31</v>
      </c>
      <c r="U2" s="17">
        <v>16377.830064000002</v>
      </c>
      <c r="V2" s="18">
        <v>6336.5824517616</v>
      </c>
      <c r="W2" s="18">
        <v>6209.850802726368</v>
      </c>
      <c r="X2" s="18">
        <v>5154.176166262885</v>
      </c>
    </row>
    <row r="3" ht="15.75" customHeight="1">
      <c r="A3" s="10" t="s">
        <v>32</v>
      </c>
      <c r="B3" s="11" t="s">
        <v>33</v>
      </c>
      <c r="C3" s="12" t="s">
        <v>26</v>
      </c>
      <c r="D3" s="12" t="s">
        <v>34</v>
      </c>
      <c r="E3" s="13">
        <v>44505.0</v>
      </c>
      <c r="F3" s="14">
        <f t="shared" si="1"/>
        <v>2021</v>
      </c>
      <c r="G3" s="15">
        <f t="shared" si="2"/>
        <v>45</v>
      </c>
      <c r="H3" s="15">
        <f t="shared" si="3"/>
        <v>5</v>
      </c>
      <c r="I3" s="15" t="str">
        <f>VLOOKUP(H3,'Дни недели сортировка'!A:B,2,FALSE)</f>
        <v>05-пятница</v>
      </c>
      <c r="J3" s="16">
        <v>0.5013888888888889</v>
      </c>
      <c r="K3" s="11" t="s">
        <v>28</v>
      </c>
      <c r="L3" s="11" t="s">
        <v>35</v>
      </c>
      <c r="M3" s="11" t="s">
        <v>36</v>
      </c>
      <c r="N3" s="17">
        <v>719370.0</v>
      </c>
      <c r="O3" s="17">
        <f t="shared" si="4"/>
        <v>683401.5</v>
      </c>
      <c r="P3" s="17">
        <f>O3*18%</f>
        <v>123012.27</v>
      </c>
      <c r="Q3" s="17">
        <f>P3*9%</f>
        <v>11071.1043</v>
      </c>
      <c r="R3" s="17">
        <f t="shared" si="5"/>
        <v>35968.5</v>
      </c>
      <c r="S3" s="17">
        <f t="shared" si="6"/>
        <v>6834.015</v>
      </c>
      <c r="T3" s="11" t="s">
        <v>37</v>
      </c>
      <c r="U3" s="17">
        <v>10296.126999</v>
      </c>
      <c r="V3" s="18">
        <v>3558.3414908543996</v>
      </c>
      <c r="W3" s="18">
        <v>3095.7570970433276</v>
      </c>
      <c r="X3" s="18">
        <v>2538.5208195755285</v>
      </c>
    </row>
    <row r="4" ht="15.75" customHeight="1">
      <c r="A4" s="10" t="s">
        <v>38</v>
      </c>
      <c r="B4" s="11" t="s">
        <v>39</v>
      </c>
      <c r="C4" s="12" t="s">
        <v>26</v>
      </c>
      <c r="D4" s="14" t="s">
        <v>40</v>
      </c>
      <c r="E4" s="19">
        <v>44662.0</v>
      </c>
      <c r="F4" s="20">
        <f t="shared" si="1"/>
        <v>2022</v>
      </c>
      <c r="G4" s="21">
        <f t="shared" si="2"/>
        <v>15</v>
      </c>
      <c r="H4" s="21">
        <f t="shared" si="3"/>
        <v>1</v>
      </c>
      <c r="I4" s="22" t="str">
        <f>VLOOKUP(H4,'Дни недели сортировка'!A:B,2,FALSE)</f>
        <v>01-понедельник</v>
      </c>
      <c r="J4" s="23">
        <v>0.6847222222222222</v>
      </c>
      <c r="K4" s="11" t="s">
        <v>28</v>
      </c>
      <c r="L4" s="11" t="s">
        <v>41</v>
      </c>
      <c r="M4" s="11" t="s">
        <v>42</v>
      </c>
      <c r="N4" s="17">
        <v>1201415.0</v>
      </c>
      <c r="O4" s="17">
        <f t="shared" si="4"/>
        <v>1141344.25</v>
      </c>
      <c r="P4" s="17">
        <f>O4*16%</f>
        <v>182615.08</v>
      </c>
      <c r="Q4" s="17">
        <f>P4*8.4%</f>
        <v>15339.66672</v>
      </c>
      <c r="R4" s="17">
        <f t="shared" si="5"/>
        <v>60070.75</v>
      </c>
      <c r="S4" s="17">
        <f t="shared" si="6"/>
        <v>11413.4425</v>
      </c>
      <c r="T4" s="11" t="s">
        <v>43</v>
      </c>
      <c r="U4" s="17">
        <v>13959.096715200003</v>
      </c>
      <c r="V4" s="18">
        <v>3369.725947049281</v>
      </c>
      <c r="W4" s="18">
        <v>2864.2670549918885</v>
      </c>
      <c r="X4" s="18">
        <v>2262.770973443592</v>
      </c>
    </row>
    <row r="5" ht="15.75" customHeight="1">
      <c r="A5" s="10" t="s">
        <v>44</v>
      </c>
      <c r="B5" s="11" t="s">
        <v>45</v>
      </c>
      <c r="C5" s="12" t="s">
        <v>26</v>
      </c>
      <c r="D5" s="14" t="s">
        <v>40</v>
      </c>
      <c r="E5" s="19">
        <v>44663.0</v>
      </c>
      <c r="F5" s="20">
        <f t="shared" si="1"/>
        <v>2022</v>
      </c>
      <c r="G5" s="21">
        <f t="shared" si="2"/>
        <v>15</v>
      </c>
      <c r="H5" s="21">
        <f t="shared" si="3"/>
        <v>2</v>
      </c>
      <c r="I5" s="22" t="str">
        <f>VLOOKUP(H5,'Дни недели сортировка'!A:B,2,FALSE)</f>
        <v>02-вторник</v>
      </c>
      <c r="J5" s="23">
        <v>0.6847222222222222</v>
      </c>
      <c r="K5" s="11" t="s">
        <v>28</v>
      </c>
      <c r="L5" s="11" t="s">
        <v>46</v>
      </c>
      <c r="M5" s="11" t="s">
        <v>30</v>
      </c>
      <c r="N5" s="17">
        <v>1393827.0</v>
      </c>
      <c r="O5" s="17">
        <f t="shared" si="4"/>
        <v>1324135.65</v>
      </c>
      <c r="P5" s="17">
        <f>O5*20%</f>
        <v>264827.13</v>
      </c>
      <c r="Q5" s="17">
        <f>P5*3.9%</f>
        <v>10328.25807</v>
      </c>
      <c r="R5" s="17">
        <f t="shared" si="5"/>
        <v>69691.35</v>
      </c>
      <c r="S5" s="17">
        <f t="shared" si="6"/>
        <v>13241.3565</v>
      </c>
      <c r="T5" s="11" t="s">
        <v>47</v>
      </c>
      <c r="U5" s="17">
        <v>8985.5845209</v>
      </c>
      <c r="V5" s="18">
        <v>5116.39182620046</v>
      </c>
      <c r="W5" s="18">
        <v>4277.303566703585</v>
      </c>
      <c r="X5" s="18">
        <v>3207.9776750276887</v>
      </c>
    </row>
    <row r="6" ht="15.75" customHeight="1">
      <c r="A6" s="10" t="s">
        <v>48</v>
      </c>
      <c r="B6" s="11" t="s">
        <v>49</v>
      </c>
      <c r="C6" s="12" t="s">
        <v>26</v>
      </c>
      <c r="D6" s="14" t="s">
        <v>40</v>
      </c>
      <c r="E6" s="19">
        <v>44664.0</v>
      </c>
      <c r="F6" s="20">
        <f t="shared" si="1"/>
        <v>2022</v>
      </c>
      <c r="G6" s="21">
        <f t="shared" si="2"/>
        <v>15</v>
      </c>
      <c r="H6" s="21">
        <f t="shared" si="3"/>
        <v>3</v>
      </c>
      <c r="I6" s="22" t="str">
        <f>VLOOKUP(H6,'Дни недели сортировка'!A:B,2,FALSE)</f>
        <v>03-среда</v>
      </c>
      <c r="J6" s="23">
        <v>0.6847222222222222</v>
      </c>
      <c r="K6" s="11" t="s">
        <v>28</v>
      </c>
      <c r="L6" s="11" t="s">
        <v>50</v>
      </c>
      <c r="M6" s="11" t="s">
        <v>36</v>
      </c>
      <c r="N6" s="17">
        <v>1276821.0</v>
      </c>
      <c r="O6" s="17">
        <f t="shared" si="4"/>
        <v>1212979.95</v>
      </c>
      <c r="P6" s="17">
        <f>O6*18%</f>
        <v>218336.391</v>
      </c>
      <c r="Q6" s="17">
        <f>P6*7.2%</f>
        <v>15720.22015</v>
      </c>
      <c r="R6" s="17">
        <f t="shared" si="5"/>
        <v>63841.05</v>
      </c>
      <c r="S6" s="17">
        <f t="shared" si="6"/>
        <v>12129.7995</v>
      </c>
      <c r="T6" s="11" t="s">
        <v>51</v>
      </c>
      <c r="U6" s="17">
        <v>10846.95190488</v>
      </c>
      <c r="V6" s="18">
        <v>2816.953409697336</v>
      </c>
      <c r="W6" s="18">
        <v>2287.366168674237</v>
      </c>
      <c r="X6" s="18">
        <v>1669.777303132193</v>
      </c>
    </row>
    <row r="7" ht="15.75" customHeight="1">
      <c r="A7" s="10" t="s">
        <v>52</v>
      </c>
      <c r="B7" s="11" t="s">
        <v>53</v>
      </c>
      <c r="C7" s="12" t="s">
        <v>26</v>
      </c>
      <c r="D7" s="14" t="s">
        <v>40</v>
      </c>
      <c r="E7" s="19">
        <v>44665.0</v>
      </c>
      <c r="F7" s="20">
        <f t="shared" si="1"/>
        <v>2022</v>
      </c>
      <c r="G7" s="21">
        <f t="shared" si="2"/>
        <v>15</v>
      </c>
      <c r="H7" s="21">
        <f t="shared" si="3"/>
        <v>4</v>
      </c>
      <c r="I7" s="22" t="str">
        <f>VLOOKUP(H7,'Дни недели сортировка'!A:B,2,FALSE)</f>
        <v>04-четверг</v>
      </c>
      <c r="J7" s="23">
        <v>0.6847222222222222</v>
      </c>
      <c r="K7" s="11" t="s">
        <v>28</v>
      </c>
      <c r="L7" s="11" t="s">
        <v>54</v>
      </c>
      <c r="M7" s="11" t="s">
        <v>42</v>
      </c>
      <c r="N7" s="17">
        <v>1816560.0</v>
      </c>
      <c r="O7" s="17">
        <f t="shared" si="4"/>
        <v>1725732</v>
      </c>
      <c r="P7" s="17">
        <f t="shared" ref="P7:P8" si="7">O7*16%</f>
        <v>276117.12</v>
      </c>
      <c r="Q7" s="17">
        <f>P7*12%</f>
        <v>33134.0544</v>
      </c>
      <c r="R7" s="17">
        <f t="shared" si="5"/>
        <v>90828</v>
      </c>
      <c r="S7" s="17">
        <f t="shared" ref="S7:S13" si="8">O7*0.87%</f>
        <v>15013.8684</v>
      </c>
      <c r="T7" s="11" t="s">
        <v>55</v>
      </c>
      <c r="U7" s="17">
        <v>32140.032768</v>
      </c>
      <c r="V7" s="18">
        <v>13405.6076675328</v>
      </c>
      <c r="W7" s="18">
        <v>13137.495514182145</v>
      </c>
      <c r="X7" s="18">
        <v>10378.621456203895</v>
      </c>
    </row>
    <row r="8" ht="15.75" customHeight="1">
      <c r="A8" s="10" t="s">
        <v>56</v>
      </c>
      <c r="B8" s="11" t="s">
        <v>57</v>
      </c>
      <c r="C8" s="12" t="s">
        <v>26</v>
      </c>
      <c r="D8" s="14" t="s">
        <v>40</v>
      </c>
      <c r="E8" s="19">
        <v>44666.0</v>
      </c>
      <c r="F8" s="20">
        <f t="shared" si="1"/>
        <v>2022</v>
      </c>
      <c r="G8" s="21">
        <f t="shared" si="2"/>
        <v>16</v>
      </c>
      <c r="H8" s="21">
        <f t="shared" si="3"/>
        <v>5</v>
      </c>
      <c r="I8" s="22" t="str">
        <f>VLOOKUP(H8,'Дни недели сортировка'!A:B,2,FALSE)</f>
        <v>05-пятница</v>
      </c>
      <c r="J8" s="23">
        <v>0.6847222222222222</v>
      </c>
      <c r="K8" s="11" t="s">
        <v>28</v>
      </c>
      <c r="L8" s="11" t="s">
        <v>58</v>
      </c>
      <c r="M8" s="11" t="s">
        <v>30</v>
      </c>
      <c r="N8" s="17">
        <v>1002437.0</v>
      </c>
      <c r="O8" s="17">
        <f t="shared" si="4"/>
        <v>952315.15</v>
      </c>
      <c r="P8" s="17">
        <f t="shared" si="7"/>
        <v>152370.424</v>
      </c>
      <c r="Q8" s="17">
        <f>P8*9%</f>
        <v>13713.33816</v>
      </c>
      <c r="R8" s="17">
        <f t="shared" si="5"/>
        <v>50121.85</v>
      </c>
      <c r="S8" s="17">
        <f t="shared" si="8"/>
        <v>8285.141805</v>
      </c>
      <c r="T8" s="11" t="s">
        <v>59</v>
      </c>
      <c r="U8" s="17">
        <v>11656.337436</v>
      </c>
      <c r="V8" s="18">
        <v>7062.574852472399</v>
      </c>
      <c r="W8" s="18">
        <v>6144.440121650987</v>
      </c>
      <c r="X8" s="18">
        <v>2273.4428450108653</v>
      </c>
    </row>
    <row r="9" ht="15.75" customHeight="1">
      <c r="A9" s="10" t="s">
        <v>60</v>
      </c>
      <c r="B9" s="11" t="s">
        <v>61</v>
      </c>
      <c r="C9" s="12" t="s">
        <v>26</v>
      </c>
      <c r="D9" s="14" t="s">
        <v>40</v>
      </c>
      <c r="E9" s="19">
        <v>44665.0</v>
      </c>
      <c r="F9" s="20">
        <f t="shared" si="1"/>
        <v>2022</v>
      </c>
      <c r="G9" s="21">
        <f t="shared" si="2"/>
        <v>15</v>
      </c>
      <c r="H9" s="21">
        <f t="shared" si="3"/>
        <v>4</v>
      </c>
      <c r="I9" s="22" t="str">
        <f>VLOOKUP(H9,'Дни недели сортировка'!A:B,2,FALSE)</f>
        <v>04-четверг</v>
      </c>
      <c r="J9" s="23">
        <v>0.6159722222222223</v>
      </c>
      <c r="K9" s="11" t="s">
        <v>28</v>
      </c>
      <c r="L9" s="11" t="s">
        <v>62</v>
      </c>
      <c r="M9" s="11" t="s">
        <v>36</v>
      </c>
      <c r="N9" s="17">
        <v>958429.0</v>
      </c>
      <c r="O9" s="17">
        <f t="shared" si="4"/>
        <v>910507.55</v>
      </c>
      <c r="P9" s="17">
        <f t="shared" ref="P9:P17" si="9">O9*14%</f>
        <v>127471.057</v>
      </c>
      <c r="Q9" s="17">
        <f>P9*8.4%</f>
        <v>10707.56879</v>
      </c>
      <c r="R9" s="17">
        <f t="shared" si="5"/>
        <v>47921.45</v>
      </c>
      <c r="S9" s="17">
        <f t="shared" si="8"/>
        <v>7921.415685</v>
      </c>
      <c r="T9" s="11" t="s">
        <v>63</v>
      </c>
      <c r="U9" s="17">
        <v>9850.963284960002</v>
      </c>
      <c r="V9" s="18">
        <v>3811.337694951025</v>
      </c>
      <c r="W9" s="18">
        <v>3239.637040708371</v>
      </c>
      <c r="X9" s="18">
        <v>1490.2330387258507</v>
      </c>
    </row>
    <row r="10" ht="15.75" customHeight="1">
      <c r="A10" s="10" t="s">
        <v>64</v>
      </c>
      <c r="B10" s="11" t="s">
        <v>65</v>
      </c>
      <c r="C10" s="12" t="s">
        <v>26</v>
      </c>
      <c r="D10" s="14" t="s">
        <v>40</v>
      </c>
      <c r="E10" s="19">
        <v>44665.0</v>
      </c>
      <c r="F10" s="20">
        <f t="shared" si="1"/>
        <v>2022</v>
      </c>
      <c r="G10" s="21">
        <f t="shared" si="2"/>
        <v>15</v>
      </c>
      <c r="H10" s="21">
        <f t="shared" si="3"/>
        <v>4</v>
      </c>
      <c r="I10" s="22" t="str">
        <f>VLOOKUP(H10,'Дни недели сортировка'!A:B,2,FALSE)</f>
        <v>04-четверг</v>
      </c>
      <c r="J10" s="23">
        <v>0.6</v>
      </c>
      <c r="K10" s="11" t="s">
        <v>28</v>
      </c>
      <c r="L10" s="11" t="s">
        <v>66</v>
      </c>
      <c r="M10" s="11" t="s">
        <v>42</v>
      </c>
      <c r="N10" s="17">
        <v>2066466.0</v>
      </c>
      <c r="O10" s="17">
        <f t="shared" si="4"/>
        <v>1963142.7</v>
      </c>
      <c r="P10" s="17">
        <f t="shared" si="9"/>
        <v>274839.978</v>
      </c>
      <c r="Q10" s="17">
        <f>P10*3.9%</f>
        <v>10718.75914</v>
      </c>
      <c r="R10" s="17">
        <f t="shared" si="5"/>
        <v>103323.3</v>
      </c>
      <c r="S10" s="17">
        <f t="shared" si="8"/>
        <v>17079.34149</v>
      </c>
      <c r="T10" s="11" t="s">
        <v>67</v>
      </c>
      <c r="U10" s="17">
        <v>9968.446002060002</v>
      </c>
      <c r="V10" s="18">
        <v>3445.0949383119364</v>
      </c>
      <c r="W10" s="18">
        <v>2880.0993684287787</v>
      </c>
      <c r="X10" s="18">
        <v>1324.8457094772382</v>
      </c>
    </row>
    <row r="11" ht="15.75" customHeight="1">
      <c r="A11" s="10" t="s">
        <v>68</v>
      </c>
      <c r="B11" s="11" t="s">
        <v>69</v>
      </c>
      <c r="C11" s="12" t="s">
        <v>26</v>
      </c>
      <c r="D11" s="14" t="s">
        <v>40</v>
      </c>
      <c r="E11" s="19">
        <v>44673.0</v>
      </c>
      <c r="F11" s="20">
        <f t="shared" si="1"/>
        <v>2022</v>
      </c>
      <c r="G11" s="21">
        <f t="shared" si="2"/>
        <v>17</v>
      </c>
      <c r="H11" s="21">
        <f t="shared" si="3"/>
        <v>5</v>
      </c>
      <c r="I11" s="22" t="str">
        <f>VLOOKUP(H11,'Дни недели сортировка'!A:B,2,FALSE)</f>
        <v>05-пятница</v>
      </c>
      <c r="J11" s="23">
        <v>0.49236111111111114</v>
      </c>
      <c r="K11" s="11" t="s">
        <v>28</v>
      </c>
      <c r="L11" s="11" t="s">
        <v>70</v>
      </c>
      <c r="M11" s="11" t="s">
        <v>30</v>
      </c>
      <c r="N11" s="17">
        <v>1721632.0</v>
      </c>
      <c r="O11" s="17">
        <f t="shared" si="4"/>
        <v>1635550.4</v>
      </c>
      <c r="P11" s="17">
        <f t="shared" si="9"/>
        <v>228977.056</v>
      </c>
      <c r="Q11" s="17">
        <f>P11*7.2%</f>
        <v>16486.34803</v>
      </c>
      <c r="R11" s="17">
        <f t="shared" si="5"/>
        <v>86081.6</v>
      </c>
      <c r="S11" s="17">
        <f t="shared" si="8"/>
        <v>14229.28848</v>
      </c>
      <c r="T11" s="11" t="s">
        <v>71</v>
      </c>
      <c r="U11" s="17">
        <v>15002.576709120001</v>
      </c>
      <c r="V11" s="18">
        <v>3621.6220175815683</v>
      </c>
      <c r="W11" s="18">
        <v>2940.7570782762336</v>
      </c>
      <c r="X11" s="18">
        <v>1323.3406852243052</v>
      </c>
    </row>
    <row r="12" ht="15.75" customHeight="1">
      <c r="A12" s="10" t="s">
        <v>72</v>
      </c>
      <c r="B12" s="11" t="s">
        <v>73</v>
      </c>
      <c r="C12" s="12" t="s">
        <v>26</v>
      </c>
      <c r="D12" s="14" t="s">
        <v>40</v>
      </c>
      <c r="E12" s="19">
        <v>44673.0</v>
      </c>
      <c r="F12" s="20">
        <f t="shared" si="1"/>
        <v>2022</v>
      </c>
      <c r="G12" s="21">
        <f t="shared" si="2"/>
        <v>17</v>
      </c>
      <c r="H12" s="21">
        <f t="shared" si="3"/>
        <v>5</v>
      </c>
      <c r="I12" s="22" t="str">
        <f>VLOOKUP(H12,'Дни недели сортировка'!A:B,2,FALSE)</f>
        <v>05-пятница</v>
      </c>
      <c r="J12" s="23">
        <v>0.5076388888888889</v>
      </c>
      <c r="K12" s="11" t="s">
        <v>28</v>
      </c>
      <c r="L12" s="11" t="s">
        <v>74</v>
      </c>
      <c r="M12" s="11" t="s">
        <v>36</v>
      </c>
      <c r="N12" s="17">
        <v>2198692.0</v>
      </c>
      <c r="O12" s="17">
        <f t="shared" si="4"/>
        <v>2088757.4</v>
      </c>
      <c r="P12" s="17">
        <f t="shared" si="9"/>
        <v>292426.036</v>
      </c>
      <c r="Q12" s="17">
        <f>P12*12%</f>
        <v>35091.12432</v>
      </c>
      <c r="R12" s="17">
        <f t="shared" si="5"/>
        <v>109934.6</v>
      </c>
      <c r="S12" s="17">
        <f t="shared" si="8"/>
        <v>18172.18938</v>
      </c>
      <c r="T12" s="11" t="s">
        <v>75</v>
      </c>
      <c r="U12" s="17">
        <v>30529.2781584</v>
      </c>
      <c r="V12" s="18">
        <v>17383.37098339296</v>
      </c>
      <c r="W12" s="18">
        <v>17035.703563725103</v>
      </c>
      <c r="X12" s="18">
        <v>14139.633957891834</v>
      </c>
    </row>
    <row r="13" ht="15.75" customHeight="1">
      <c r="A13" s="10" t="s">
        <v>76</v>
      </c>
      <c r="B13" s="11" t="s">
        <v>77</v>
      </c>
      <c r="C13" s="12" t="s">
        <v>26</v>
      </c>
      <c r="D13" s="14" t="s">
        <v>40</v>
      </c>
      <c r="E13" s="19">
        <v>44677.0</v>
      </c>
      <c r="F13" s="20">
        <f t="shared" si="1"/>
        <v>2022</v>
      </c>
      <c r="G13" s="21">
        <f t="shared" si="2"/>
        <v>17</v>
      </c>
      <c r="H13" s="21">
        <f t="shared" si="3"/>
        <v>2</v>
      </c>
      <c r="I13" s="22" t="str">
        <f>VLOOKUP(H13,'Дни недели сортировка'!A:B,2,FALSE)</f>
        <v>02-вторник</v>
      </c>
      <c r="J13" s="23">
        <v>0.6222222222222222</v>
      </c>
      <c r="K13" s="11" t="s">
        <v>28</v>
      </c>
      <c r="L13" s="11" t="s">
        <v>78</v>
      </c>
      <c r="M13" s="11" t="s">
        <v>42</v>
      </c>
      <c r="N13" s="17">
        <v>1220097.0</v>
      </c>
      <c r="O13" s="17">
        <f t="shared" si="4"/>
        <v>1159092.15</v>
      </c>
      <c r="P13" s="17">
        <f t="shared" si="9"/>
        <v>162272.901</v>
      </c>
      <c r="Q13" s="17">
        <f>P13*9%</f>
        <v>14604.56109</v>
      </c>
      <c r="R13" s="17">
        <f t="shared" si="5"/>
        <v>61004.85</v>
      </c>
      <c r="S13" s="17">
        <f t="shared" si="8"/>
        <v>10084.10171</v>
      </c>
      <c r="T13" s="11" t="s">
        <v>79</v>
      </c>
      <c r="U13" s="17">
        <v>10077.1471521</v>
      </c>
      <c r="V13" s="18">
        <v>2617.03511540037</v>
      </c>
      <c r="W13" s="18">
        <v>2276.820550398322</v>
      </c>
      <c r="X13" s="18">
        <v>1866.992851326624</v>
      </c>
    </row>
    <row r="14" ht="15.75" customHeight="1">
      <c r="A14" s="10" t="s">
        <v>80</v>
      </c>
      <c r="B14" s="11" t="s">
        <v>81</v>
      </c>
      <c r="C14" s="12" t="s">
        <v>26</v>
      </c>
      <c r="D14" s="12" t="s">
        <v>34</v>
      </c>
      <c r="E14" s="13">
        <v>44510.0</v>
      </c>
      <c r="F14" s="14">
        <f t="shared" si="1"/>
        <v>2021</v>
      </c>
      <c r="G14" s="15">
        <f t="shared" si="2"/>
        <v>45</v>
      </c>
      <c r="H14" s="15">
        <f t="shared" si="3"/>
        <v>3</v>
      </c>
      <c r="I14" s="15" t="str">
        <f>VLOOKUP(H14,'Дни недели сортировка'!A:B,2,FALSE)</f>
        <v>03-среда</v>
      </c>
      <c r="J14" s="16">
        <v>0.43680555555555556</v>
      </c>
      <c r="K14" s="11" t="s">
        <v>28</v>
      </c>
      <c r="L14" s="11" t="s">
        <v>82</v>
      </c>
      <c r="M14" s="11" t="s">
        <v>30</v>
      </c>
      <c r="N14" s="17">
        <v>659029.0</v>
      </c>
      <c r="O14" s="17">
        <f t="shared" si="4"/>
        <v>626077.55</v>
      </c>
      <c r="P14" s="17">
        <f t="shared" si="9"/>
        <v>87650.857</v>
      </c>
      <c r="Q14" s="17">
        <f>P14*8.4%</f>
        <v>7362.671988</v>
      </c>
      <c r="R14" s="17">
        <f t="shared" si="5"/>
        <v>32951.45</v>
      </c>
      <c r="S14" s="17">
        <f t="shared" ref="S14:S24" si="10">O14*0.69%</f>
        <v>4319.935095</v>
      </c>
      <c r="T14" s="11" t="s">
        <v>83</v>
      </c>
      <c r="U14" s="17">
        <v>7141.791828360002</v>
      </c>
      <c r="V14" s="18">
        <v>2978.8413716089567</v>
      </c>
      <c r="W14" s="18">
        <v>2532.015165867613</v>
      </c>
      <c r="X14" s="18">
        <v>2000.2919810354144</v>
      </c>
    </row>
    <row r="15" ht="15.75" customHeight="1">
      <c r="A15" s="10" t="s">
        <v>84</v>
      </c>
      <c r="B15" s="11" t="s">
        <v>85</v>
      </c>
      <c r="C15" s="12" t="s">
        <v>26</v>
      </c>
      <c r="D15" s="14" t="s">
        <v>40</v>
      </c>
      <c r="E15" s="19">
        <v>44677.0</v>
      </c>
      <c r="F15" s="20">
        <f t="shared" si="1"/>
        <v>2022</v>
      </c>
      <c r="G15" s="21">
        <f t="shared" si="2"/>
        <v>17</v>
      </c>
      <c r="H15" s="21">
        <f t="shared" si="3"/>
        <v>2</v>
      </c>
      <c r="I15" s="22" t="str">
        <f>VLOOKUP(H15,'Дни недели сортировка'!A:B,2,FALSE)</f>
        <v>02-вторник</v>
      </c>
      <c r="J15" s="23">
        <v>0.6236111111111111</v>
      </c>
      <c r="K15" s="11" t="s">
        <v>28</v>
      </c>
      <c r="L15" s="11" t="s">
        <v>86</v>
      </c>
      <c r="M15" s="11" t="s">
        <v>36</v>
      </c>
      <c r="N15" s="17">
        <v>551502.0</v>
      </c>
      <c r="O15" s="17">
        <f t="shared" si="4"/>
        <v>523926.9</v>
      </c>
      <c r="P15" s="17">
        <f t="shared" si="9"/>
        <v>73349.766</v>
      </c>
      <c r="Q15" s="17">
        <f>P15*3.9%</f>
        <v>2860.640874</v>
      </c>
      <c r="R15" s="17">
        <f t="shared" si="5"/>
        <v>27575.1</v>
      </c>
      <c r="S15" s="17">
        <f t="shared" si="10"/>
        <v>3615.09561</v>
      </c>
      <c r="T15" s="11" t="s">
        <v>87</v>
      </c>
      <c r="U15" s="17">
        <v>2431.5447429</v>
      </c>
      <c r="V15" s="18">
        <v>1473.27295972311</v>
      </c>
      <c r="W15" s="18">
        <v>1231.6561943285199</v>
      </c>
      <c r="X15" s="18">
        <v>923.74214574639</v>
      </c>
    </row>
    <row r="16" ht="15.75" customHeight="1">
      <c r="A16" s="10" t="s">
        <v>88</v>
      </c>
      <c r="B16" s="11" t="s">
        <v>89</v>
      </c>
      <c r="C16" s="12" t="s">
        <v>26</v>
      </c>
      <c r="D16" s="14" t="s">
        <v>90</v>
      </c>
      <c r="E16" s="19">
        <v>44686.0</v>
      </c>
      <c r="F16" s="20">
        <f t="shared" si="1"/>
        <v>2022</v>
      </c>
      <c r="G16" s="21">
        <f t="shared" si="2"/>
        <v>18</v>
      </c>
      <c r="H16" s="21">
        <f t="shared" si="3"/>
        <v>4</v>
      </c>
      <c r="I16" s="22" t="str">
        <f>VLOOKUP(H16,'Дни недели сортировка'!A:B,2,FALSE)</f>
        <v>04-четверг</v>
      </c>
      <c r="J16" s="23">
        <v>0.5069444444444444</v>
      </c>
      <c r="K16" s="11" t="s">
        <v>28</v>
      </c>
      <c r="L16" s="11" t="s">
        <v>91</v>
      </c>
      <c r="M16" s="11" t="s">
        <v>42</v>
      </c>
      <c r="N16" s="17">
        <v>1129965.0</v>
      </c>
      <c r="O16" s="17">
        <f t="shared" si="4"/>
        <v>1073466.75</v>
      </c>
      <c r="P16" s="17">
        <f t="shared" si="9"/>
        <v>150285.345</v>
      </c>
      <c r="Q16" s="17">
        <f>P16*7.2%</f>
        <v>10820.54484</v>
      </c>
      <c r="R16" s="17">
        <f t="shared" si="5"/>
        <v>56498.25</v>
      </c>
      <c r="S16" s="17">
        <f t="shared" si="10"/>
        <v>7406.920575</v>
      </c>
      <c r="T16" s="11" t="s">
        <v>92</v>
      </c>
      <c r="U16" s="17">
        <v>9954.9012528</v>
      </c>
      <c r="V16" s="18">
        <v>3851.5512947083203</v>
      </c>
      <c r="W16" s="18">
        <v>3127.459651303156</v>
      </c>
      <c r="X16" s="18">
        <v>2283.045545451304</v>
      </c>
    </row>
    <row r="17" ht="15.75" customHeight="1">
      <c r="A17" s="10" t="s">
        <v>93</v>
      </c>
      <c r="B17" s="11" t="s">
        <v>94</v>
      </c>
      <c r="C17" s="12" t="s">
        <v>26</v>
      </c>
      <c r="D17" s="14" t="s">
        <v>90</v>
      </c>
      <c r="E17" s="19">
        <v>44693.0</v>
      </c>
      <c r="F17" s="20">
        <f t="shared" si="1"/>
        <v>2022</v>
      </c>
      <c r="G17" s="21">
        <f t="shared" si="2"/>
        <v>19</v>
      </c>
      <c r="H17" s="21">
        <f t="shared" si="3"/>
        <v>4</v>
      </c>
      <c r="I17" s="22" t="str">
        <f>VLOOKUP(H17,'Дни недели сортировка'!A:B,2,FALSE)</f>
        <v>04-четверг</v>
      </c>
      <c r="J17" s="23">
        <v>0.5027777777777778</v>
      </c>
      <c r="K17" s="11" t="s">
        <v>28</v>
      </c>
      <c r="L17" s="11" t="s">
        <v>95</v>
      </c>
      <c r="M17" s="11" t="s">
        <v>30</v>
      </c>
      <c r="N17" s="17">
        <v>2378647.0</v>
      </c>
      <c r="O17" s="17">
        <f t="shared" si="4"/>
        <v>2259714.65</v>
      </c>
      <c r="P17" s="17">
        <f t="shared" si="9"/>
        <v>316360.051</v>
      </c>
      <c r="Q17" s="17">
        <f>P17*12%</f>
        <v>37963.20612</v>
      </c>
      <c r="R17" s="17">
        <f t="shared" si="5"/>
        <v>118932.35</v>
      </c>
      <c r="S17" s="17">
        <f t="shared" si="10"/>
        <v>15592.03109</v>
      </c>
      <c r="T17" s="11" t="s">
        <v>96</v>
      </c>
      <c r="U17" s="17">
        <v>35305.7816916</v>
      </c>
      <c r="V17" s="18">
        <v>12201.67815261696</v>
      </c>
      <c r="W17" s="18">
        <v>11957.644589564621</v>
      </c>
      <c r="X17" s="18">
        <v>9446.53922575605</v>
      </c>
    </row>
    <row r="18" ht="15.75" customHeight="1">
      <c r="A18" s="10" t="s">
        <v>97</v>
      </c>
      <c r="B18" s="11" t="s">
        <v>98</v>
      </c>
      <c r="C18" s="12" t="s">
        <v>26</v>
      </c>
      <c r="D18" s="14" t="s">
        <v>90</v>
      </c>
      <c r="E18" s="19">
        <v>44697.0</v>
      </c>
      <c r="F18" s="20">
        <f t="shared" si="1"/>
        <v>2022</v>
      </c>
      <c r="G18" s="21">
        <f t="shared" si="2"/>
        <v>20</v>
      </c>
      <c r="H18" s="21">
        <f t="shared" si="3"/>
        <v>1</v>
      </c>
      <c r="I18" s="22" t="str">
        <f>VLOOKUP(H18,'Дни недели сортировка'!A:B,2,FALSE)</f>
        <v>01-понедельник</v>
      </c>
      <c r="J18" s="23">
        <v>0.5041666666666667</v>
      </c>
      <c r="K18" s="11" t="s">
        <v>28</v>
      </c>
      <c r="L18" s="11" t="s">
        <v>99</v>
      </c>
      <c r="M18" s="11" t="s">
        <v>36</v>
      </c>
      <c r="N18" s="17">
        <v>725023.0</v>
      </c>
      <c r="O18" s="17">
        <f t="shared" si="4"/>
        <v>688771.85</v>
      </c>
      <c r="P18" s="17">
        <f>O18*15.95%</f>
        <v>109859.1101</v>
      </c>
      <c r="Q18" s="17">
        <f>P18*9%</f>
        <v>9887.319907</v>
      </c>
      <c r="R18" s="17">
        <f t="shared" si="5"/>
        <v>36251.15</v>
      </c>
      <c r="S18" s="17">
        <f t="shared" si="10"/>
        <v>4752.525765</v>
      </c>
      <c r="T18" s="11" t="s">
        <v>100</v>
      </c>
      <c r="U18" s="17">
        <v>8997.461115142502</v>
      </c>
      <c r="V18" s="18">
        <v>2171.9871131954</v>
      </c>
      <c r="W18" s="18">
        <v>1889.628788479998</v>
      </c>
      <c r="X18" s="18">
        <v>1568.3918944383984</v>
      </c>
    </row>
    <row r="19" ht="15.75" customHeight="1">
      <c r="A19" s="10" t="s">
        <v>101</v>
      </c>
      <c r="B19" s="11" t="s">
        <v>102</v>
      </c>
      <c r="C19" s="12" t="s">
        <v>26</v>
      </c>
      <c r="D19" s="18" t="s">
        <v>90</v>
      </c>
      <c r="E19" s="19">
        <v>44701.0</v>
      </c>
      <c r="F19" s="20">
        <f t="shared" si="1"/>
        <v>2022</v>
      </c>
      <c r="G19" s="21">
        <f t="shared" si="2"/>
        <v>21</v>
      </c>
      <c r="H19" s="21">
        <f t="shared" si="3"/>
        <v>5</v>
      </c>
      <c r="I19" s="22" t="str">
        <f>VLOOKUP(H19,'Дни недели сортировка'!A:B,2,FALSE)</f>
        <v>05-пятница</v>
      </c>
      <c r="J19" s="23">
        <v>0.5027777777777778</v>
      </c>
      <c r="K19" s="11" t="s">
        <v>28</v>
      </c>
      <c r="L19" s="11" t="s">
        <v>103</v>
      </c>
      <c r="M19" s="11" t="s">
        <v>42</v>
      </c>
      <c r="N19" s="17">
        <v>834290.0</v>
      </c>
      <c r="O19" s="17">
        <f t="shared" si="4"/>
        <v>792575.5</v>
      </c>
      <c r="P19" s="17">
        <f>O19*16.32%</f>
        <v>129348.3216</v>
      </c>
      <c r="Q19" s="17">
        <f>P19*8.4%</f>
        <v>10865.25901</v>
      </c>
      <c r="R19" s="17">
        <f t="shared" si="5"/>
        <v>41714.5</v>
      </c>
      <c r="S19" s="17">
        <f t="shared" si="10"/>
        <v>5468.77095</v>
      </c>
      <c r="T19" s="11" t="s">
        <v>104</v>
      </c>
      <c r="U19" s="17">
        <v>9452.775342528003</v>
      </c>
      <c r="V19" s="18">
        <v>5382.410280035445</v>
      </c>
      <c r="W19" s="18">
        <v>4575.048738030128</v>
      </c>
      <c r="X19" s="18">
        <v>3751.539965184705</v>
      </c>
    </row>
    <row r="20" ht="15.75" customHeight="1">
      <c r="A20" s="10" t="s">
        <v>105</v>
      </c>
      <c r="B20" s="11" t="s">
        <v>106</v>
      </c>
      <c r="C20" s="12" t="s">
        <v>26</v>
      </c>
      <c r="D20" s="24" t="s">
        <v>40</v>
      </c>
      <c r="E20" s="25">
        <v>44301.0</v>
      </c>
      <c r="F20" s="14">
        <f t="shared" si="1"/>
        <v>2021</v>
      </c>
      <c r="G20" s="15">
        <f t="shared" si="2"/>
        <v>15</v>
      </c>
      <c r="H20" s="15">
        <f t="shared" si="3"/>
        <v>4</v>
      </c>
      <c r="I20" s="15" t="str">
        <f>VLOOKUP(H20,'Дни недели сортировка'!A:B,2,FALSE)</f>
        <v>04-четверг</v>
      </c>
      <c r="J20" s="23">
        <v>0.5027777777777778</v>
      </c>
      <c r="K20" s="11" t="s">
        <v>28</v>
      </c>
      <c r="L20" s="11" t="s">
        <v>107</v>
      </c>
      <c r="M20" s="11" t="s">
        <v>30</v>
      </c>
      <c r="N20" s="17">
        <v>688566.0</v>
      </c>
      <c r="O20" s="17">
        <f t="shared" si="4"/>
        <v>654137.7</v>
      </c>
      <c r="P20" s="17">
        <f>O20*14.41%</f>
        <v>94261.24257</v>
      </c>
      <c r="Q20" s="17">
        <f>P20*3.9%</f>
        <v>3676.18846</v>
      </c>
      <c r="R20" s="17">
        <f t="shared" si="5"/>
        <v>34428.3</v>
      </c>
      <c r="S20" s="17">
        <f t="shared" si="10"/>
        <v>4513.55013</v>
      </c>
      <c r="T20" s="11" t="s">
        <v>108</v>
      </c>
      <c r="U20" s="17">
        <v>2536.5700375587</v>
      </c>
      <c r="V20" s="18">
        <v>658.7472387539943</v>
      </c>
      <c r="W20" s="18">
        <v>550.7126915983392</v>
      </c>
      <c r="X20" s="18">
        <v>435.063026362688</v>
      </c>
    </row>
    <row r="21" ht="15.75" customHeight="1">
      <c r="A21" s="10" t="s">
        <v>109</v>
      </c>
      <c r="B21" s="11" t="s">
        <v>110</v>
      </c>
      <c r="C21" s="12" t="s">
        <v>26</v>
      </c>
      <c r="D21" s="24" t="s">
        <v>40</v>
      </c>
      <c r="E21" s="25">
        <v>44307.0</v>
      </c>
      <c r="F21" s="14">
        <f t="shared" si="1"/>
        <v>2021</v>
      </c>
      <c r="G21" s="15">
        <f t="shared" si="2"/>
        <v>16</v>
      </c>
      <c r="H21" s="15">
        <f t="shared" si="3"/>
        <v>3</v>
      </c>
      <c r="I21" s="15" t="str">
        <f>VLOOKUP(H21,'Дни недели сортировка'!A:B,2,FALSE)</f>
        <v>03-среда</v>
      </c>
      <c r="J21" s="23">
        <v>0.5027777777777778</v>
      </c>
      <c r="K21" s="11" t="s">
        <v>28</v>
      </c>
      <c r="L21" s="11" t="s">
        <v>111</v>
      </c>
      <c r="M21" s="11" t="s">
        <v>36</v>
      </c>
      <c r="N21" s="17">
        <v>627527.0</v>
      </c>
      <c r="O21" s="17">
        <f t="shared" si="4"/>
        <v>596150.65</v>
      </c>
      <c r="P21" s="17">
        <f>O21*13.98%</f>
        <v>83341.86087</v>
      </c>
      <c r="Q21" s="17">
        <f>P21*7.2%</f>
        <v>6000.613983</v>
      </c>
      <c r="R21" s="17">
        <f t="shared" si="5"/>
        <v>31376.35</v>
      </c>
      <c r="S21" s="17">
        <f t="shared" si="10"/>
        <v>4113.439485</v>
      </c>
      <c r="T21" s="11" t="s">
        <v>112</v>
      </c>
      <c r="U21" s="17">
        <v>5820.595563160801</v>
      </c>
      <c r="V21" s="18">
        <v>2427.77040939437</v>
      </c>
      <c r="W21" s="18">
        <v>1971.3495724282284</v>
      </c>
      <c r="X21" s="18">
        <v>1478.5121793211713</v>
      </c>
    </row>
    <row r="22" ht="15.75" customHeight="1">
      <c r="A22" s="10" t="s">
        <v>113</v>
      </c>
      <c r="B22" s="11" t="s">
        <v>114</v>
      </c>
      <c r="C22" s="12" t="s">
        <v>26</v>
      </c>
      <c r="D22" s="24" t="s">
        <v>40</v>
      </c>
      <c r="E22" s="25">
        <v>44308.0</v>
      </c>
      <c r="F22" s="14">
        <f t="shared" si="1"/>
        <v>2021</v>
      </c>
      <c r="G22" s="15">
        <f t="shared" si="2"/>
        <v>16</v>
      </c>
      <c r="H22" s="15">
        <f t="shared" si="3"/>
        <v>4</v>
      </c>
      <c r="I22" s="15" t="str">
        <f>VLOOKUP(H22,'Дни недели сортировка'!A:B,2,FALSE)</f>
        <v>04-четверг</v>
      </c>
      <c r="J22" s="23">
        <v>0.5027777777777778</v>
      </c>
      <c r="K22" s="11" t="s">
        <v>28</v>
      </c>
      <c r="L22" s="11" t="s">
        <v>115</v>
      </c>
      <c r="M22" s="11" t="s">
        <v>30</v>
      </c>
      <c r="N22" s="17">
        <v>1886230.0</v>
      </c>
      <c r="O22" s="17">
        <f t="shared" si="4"/>
        <v>1791918.5</v>
      </c>
      <c r="P22" s="17">
        <f>O22*15.95%</f>
        <v>285811.0008</v>
      </c>
      <c r="Q22" s="17">
        <f>P22*12%</f>
        <v>34297.32009</v>
      </c>
      <c r="R22" s="17">
        <f t="shared" si="5"/>
        <v>94311.5</v>
      </c>
      <c r="S22" s="17">
        <f t="shared" si="10"/>
        <v>12364.23765</v>
      </c>
      <c r="T22" s="11" t="s">
        <v>116</v>
      </c>
      <c r="U22" s="17">
        <v>29152.7220765</v>
      </c>
      <c r="V22" s="18">
        <v>17663.634306151347</v>
      </c>
      <c r="W22" s="18">
        <v>17310.36162002832</v>
      </c>
      <c r="X22" s="18">
        <v>12636.563982620673</v>
      </c>
    </row>
    <row r="23" ht="15.75" customHeight="1">
      <c r="A23" s="10" t="s">
        <v>117</v>
      </c>
      <c r="B23" s="11" t="s">
        <v>118</v>
      </c>
      <c r="C23" s="12" t="s">
        <v>26</v>
      </c>
      <c r="D23" s="24" t="s">
        <v>40</v>
      </c>
      <c r="E23" s="25">
        <v>44309.0</v>
      </c>
      <c r="F23" s="14">
        <f t="shared" si="1"/>
        <v>2021</v>
      </c>
      <c r="G23" s="15">
        <f t="shared" si="2"/>
        <v>17</v>
      </c>
      <c r="H23" s="15">
        <f t="shared" si="3"/>
        <v>5</v>
      </c>
      <c r="I23" s="15" t="str">
        <f>VLOOKUP(H23,'Дни недели сортировка'!A:B,2,FALSE)</f>
        <v>05-пятница</v>
      </c>
      <c r="J23" s="23">
        <v>0.5027777777777778</v>
      </c>
      <c r="K23" s="11" t="s">
        <v>28</v>
      </c>
      <c r="L23" s="11" t="s">
        <v>119</v>
      </c>
      <c r="M23" s="11" t="s">
        <v>36</v>
      </c>
      <c r="N23" s="17">
        <v>2342323.0</v>
      </c>
      <c r="O23" s="17">
        <f t="shared" si="4"/>
        <v>2225206.85</v>
      </c>
      <c r="P23" s="17">
        <f>O23*16.32%</f>
        <v>363153.7579</v>
      </c>
      <c r="Q23" s="17">
        <f>P23*9%</f>
        <v>32683.83821</v>
      </c>
      <c r="R23" s="17">
        <f t="shared" si="5"/>
        <v>117116.15</v>
      </c>
      <c r="S23" s="17">
        <f t="shared" si="10"/>
        <v>15353.92727</v>
      </c>
      <c r="T23" s="11" t="s">
        <v>120</v>
      </c>
      <c r="U23" s="17">
        <v>30069.131155776005</v>
      </c>
      <c r="V23" s="18">
        <v>11633.746844169737</v>
      </c>
      <c r="W23" s="18">
        <v>10121.35975442767</v>
      </c>
      <c r="X23" s="18">
        <v>7995.87420599786</v>
      </c>
    </row>
    <row r="24" ht="15.75" customHeight="1">
      <c r="A24" s="10" t="s">
        <v>121</v>
      </c>
      <c r="B24" s="11" t="s">
        <v>122</v>
      </c>
      <c r="C24" s="12" t="s">
        <v>26</v>
      </c>
      <c r="D24" s="24" t="s">
        <v>40</v>
      </c>
      <c r="E24" s="25">
        <v>44316.0</v>
      </c>
      <c r="F24" s="14">
        <f t="shared" si="1"/>
        <v>2021</v>
      </c>
      <c r="G24" s="15">
        <f t="shared" si="2"/>
        <v>18</v>
      </c>
      <c r="H24" s="15">
        <f t="shared" si="3"/>
        <v>5</v>
      </c>
      <c r="I24" s="15" t="str">
        <f>VLOOKUP(H24,'Дни недели сортировка'!A:B,2,FALSE)</f>
        <v>05-пятница</v>
      </c>
      <c r="J24" s="23">
        <v>0.5027777777777778</v>
      </c>
      <c r="K24" s="11" t="s">
        <v>28</v>
      </c>
      <c r="L24" s="11" t="s">
        <v>123</v>
      </c>
      <c r="M24" s="11" t="s">
        <v>42</v>
      </c>
      <c r="N24" s="17">
        <v>724212.0</v>
      </c>
      <c r="O24" s="17">
        <f t="shared" si="4"/>
        <v>688001.4</v>
      </c>
      <c r="P24" s="17">
        <f>O24*14.41%</f>
        <v>99141.00174</v>
      </c>
      <c r="Q24" s="17">
        <f>P24*8.4%</f>
        <v>8327.844146</v>
      </c>
      <c r="R24" s="17">
        <f t="shared" si="5"/>
        <v>36210.6</v>
      </c>
      <c r="S24" s="17">
        <f t="shared" si="10"/>
        <v>4747.20966</v>
      </c>
      <c r="T24" s="11" t="s">
        <v>124</v>
      </c>
      <c r="U24" s="17">
        <v>7744.895055928801</v>
      </c>
      <c r="V24" s="18">
        <v>2676.6357313289936</v>
      </c>
      <c r="W24" s="18">
        <v>2275.1403716296445</v>
      </c>
      <c r="X24" s="18">
        <v>1888.3665084526049</v>
      </c>
    </row>
    <row r="25" ht="15.75" customHeight="1">
      <c r="A25" s="10" t="s">
        <v>125</v>
      </c>
      <c r="B25" s="11" t="s">
        <v>126</v>
      </c>
      <c r="C25" s="12" t="s">
        <v>26</v>
      </c>
      <c r="D25" s="12" t="s">
        <v>34</v>
      </c>
      <c r="E25" s="13">
        <v>44510.0</v>
      </c>
      <c r="F25" s="14">
        <f t="shared" si="1"/>
        <v>2021</v>
      </c>
      <c r="G25" s="15">
        <f t="shared" si="2"/>
        <v>45</v>
      </c>
      <c r="H25" s="15">
        <f t="shared" si="3"/>
        <v>3</v>
      </c>
      <c r="I25" s="15" t="str">
        <f>VLOOKUP(H25,'Дни недели сортировка'!A:B,2,FALSE)</f>
        <v>03-среда</v>
      </c>
      <c r="J25" s="16">
        <v>0.4388888888888889</v>
      </c>
      <c r="K25" s="11" t="s">
        <v>28</v>
      </c>
      <c r="L25" s="11" t="s">
        <v>127</v>
      </c>
      <c r="M25" s="11" t="s">
        <v>30</v>
      </c>
      <c r="N25" s="17">
        <v>595026.0</v>
      </c>
      <c r="O25" s="17">
        <f t="shared" si="4"/>
        <v>565274.7</v>
      </c>
      <c r="P25" s="17">
        <f>O25*13.98%</f>
        <v>79025.40306</v>
      </c>
      <c r="Q25" s="17">
        <f>P25*3.9%</f>
        <v>3081.990719</v>
      </c>
      <c r="R25" s="17">
        <f t="shared" si="5"/>
        <v>29751.3</v>
      </c>
      <c r="S25" s="17">
        <f t="shared" ref="S25:S36" si="11">O25*0.63%</f>
        <v>3561.23061</v>
      </c>
      <c r="T25" s="11" t="s">
        <v>128</v>
      </c>
      <c r="U25" s="17">
        <v>2804.6115545994</v>
      </c>
      <c r="V25" s="18">
        <v>677.0332292802951</v>
      </c>
      <c r="W25" s="18">
        <v>565.9997796783267</v>
      </c>
      <c r="X25" s="18">
        <v>464.11981933622786</v>
      </c>
    </row>
    <row r="26" ht="15.75" customHeight="1">
      <c r="A26" s="10" t="s">
        <v>129</v>
      </c>
      <c r="B26" s="11" t="s">
        <v>130</v>
      </c>
      <c r="C26" s="12" t="s">
        <v>26</v>
      </c>
      <c r="D26" s="24" t="s">
        <v>90</v>
      </c>
      <c r="E26" s="25">
        <v>44321.0</v>
      </c>
      <c r="F26" s="14">
        <f t="shared" si="1"/>
        <v>2021</v>
      </c>
      <c r="G26" s="15">
        <f t="shared" si="2"/>
        <v>18</v>
      </c>
      <c r="H26" s="15">
        <f t="shared" si="3"/>
        <v>3</v>
      </c>
      <c r="I26" s="15" t="str">
        <f>VLOOKUP(H26,'Дни недели сортировка'!A:B,2,FALSE)</f>
        <v>03-среда</v>
      </c>
      <c r="J26" s="23">
        <v>0.5027777777777778</v>
      </c>
      <c r="K26" s="11" t="s">
        <v>28</v>
      </c>
      <c r="L26" s="11" t="s">
        <v>131</v>
      </c>
      <c r="M26" s="11" t="s">
        <v>36</v>
      </c>
      <c r="N26" s="17">
        <v>1534412.0</v>
      </c>
      <c r="O26" s="17">
        <f t="shared" si="4"/>
        <v>1457691.4</v>
      </c>
      <c r="P26" s="17">
        <f>O26*15.95%</f>
        <v>232501.7783</v>
      </c>
      <c r="Q26" s="17">
        <f>P26*7.2%</f>
        <v>16740.12804</v>
      </c>
      <c r="R26" s="17">
        <f t="shared" si="5"/>
        <v>76720.6</v>
      </c>
      <c r="S26" s="17">
        <f t="shared" si="11"/>
        <v>9183.45582</v>
      </c>
      <c r="T26" s="11" t="s">
        <v>132</v>
      </c>
      <c r="U26" s="17">
        <v>14563.911392712</v>
      </c>
      <c r="V26" s="18">
        <v>8292.691147010213</v>
      </c>
      <c r="W26" s="18">
        <v>6733.665211372294</v>
      </c>
      <c r="X26" s="18">
        <v>5319.595516984113</v>
      </c>
    </row>
    <row r="27" ht="15.75" customHeight="1">
      <c r="A27" s="10" t="s">
        <v>133</v>
      </c>
      <c r="B27" s="11" t="s">
        <v>134</v>
      </c>
      <c r="C27" s="12" t="s">
        <v>26</v>
      </c>
      <c r="D27" s="24" t="s">
        <v>90</v>
      </c>
      <c r="E27" s="25">
        <v>44327.0</v>
      </c>
      <c r="F27" s="14">
        <f t="shared" si="1"/>
        <v>2021</v>
      </c>
      <c r="G27" s="15">
        <f t="shared" si="2"/>
        <v>19</v>
      </c>
      <c r="H27" s="15">
        <f t="shared" si="3"/>
        <v>2</v>
      </c>
      <c r="I27" s="15" t="str">
        <f>VLOOKUP(H27,'Дни недели сортировка'!A:B,2,FALSE)</f>
        <v>02-вторник</v>
      </c>
      <c r="J27" s="23">
        <v>0.5027777777777778</v>
      </c>
      <c r="K27" s="11" t="s">
        <v>28</v>
      </c>
      <c r="L27" s="11" t="s">
        <v>135</v>
      </c>
      <c r="M27" s="11" t="s">
        <v>42</v>
      </c>
      <c r="N27" s="17">
        <v>1271610.0</v>
      </c>
      <c r="O27" s="17">
        <f t="shared" si="4"/>
        <v>1208029.5</v>
      </c>
      <c r="P27" s="17">
        <f>O27*16.32%</f>
        <v>197150.4144</v>
      </c>
      <c r="Q27" s="17">
        <f>P27*12%</f>
        <v>23658.04973</v>
      </c>
      <c r="R27" s="17">
        <f t="shared" si="5"/>
        <v>63580.5</v>
      </c>
      <c r="S27" s="17">
        <f t="shared" si="11"/>
        <v>7610.58585</v>
      </c>
      <c r="T27" s="11" t="s">
        <v>136</v>
      </c>
      <c r="U27" s="17">
        <v>16324.05431232</v>
      </c>
      <c r="V27" s="18">
        <v>4239.356904909504</v>
      </c>
      <c r="W27" s="18">
        <v>4154.5697668113135</v>
      </c>
      <c r="X27" s="18">
        <v>3115.927325108485</v>
      </c>
    </row>
    <row r="28" ht="15.75" customHeight="1">
      <c r="A28" s="10" t="s">
        <v>137</v>
      </c>
      <c r="B28" s="11" t="s">
        <v>138</v>
      </c>
      <c r="C28" s="12" t="s">
        <v>26</v>
      </c>
      <c r="D28" s="24" t="s">
        <v>90</v>
      </c>
      <c r="E28" s="25">
        <v>44342.0</v>
      </c>
      <c r="F28" s="14">
        <f t="shared" si="1"/>
        <v>2021</v>
      </c>
      <c r="G28" s="15">
        <f t="shared" si="2"/>
        <v>21</v>
      </c>
      <c r="H28" s="15">
        <f t="shared" si="3"/>
        <v>3</v>
      </c>
      <c r="I28" s="15" t="str">
        <f>VLOOKUP(H28,'Дни недели сортировка'!A:B,2,FALSE)</f>
        <v>03-среда</v>
      </c>
      <c r="J28" s="23">
        <v>0.5027777777777778</v>
      </c>
      <c r="K28" s="11" t="s">
        <v>28</v>
      </c>
      <c r="L28" s="11" t="s">
        <v>139</v>
      </c>
      <c r="M28" s="11" t="s">
        <v>30</v>
      </c>
      <c r="N28" s="17">
        <v>1840578.0</v>
      </c>
      <c r="O28" s="17">
        <f t="shared" si="4"/>
        <v>1748549.1</v>
      </c>
      <c r="P28" s="17">
        <f>O28*14.41%</f>
        <v>251965.9253</v>
      </c>
      <c r="Q28" s="17">
        <f>P28*9%</f>
        <v>22676.93328</v>
      </c>
      <c r="R28" s="17">
        <f t="shared" si="5"/>
        <v>92028.9</v>
      </c>
      <c r="S28" s="17">
        <f t="shared" si="11"/>
        <v>11015.85933</v>
      </c>
      <c r="T28" s="11" t="s">
        <v>140</v>
      </c>
      <c r="U28" s="17">
        <v>21996.625279563</v>
      </c>
      <c r="V28" s="18">
        <v>9174.792404105727</v>
      </c>
      <c r="W28" s="18">
        <v>7982.069391571982</v>
      </c>
      <c r="X28" s="18">
        <v>5826.910655847547</v>
      </c>
    </row>
    <row r="29" ht="15.75" customHeight="1">
      <c r="A29" s="10" t="s">
        <v>141</v>
      </c>
      <c r="B29" s="11" t="s">
        <v>142</v>
      </c>
      <c r="C29" s="12" t="s">
        <v>26</v>
      </c>
      <c r="D29" s="24" t="s">
        <v>90</v>
      </c>
      <c r="E29" s="25">
        <v>44322.0</v>
      </c>
      <c r="F29" s="14">
        <f t="shared" si="1"/>
        <v>2021</v>
      </c>
      <c r="G29" s="15">
        <f t="shared" si="2"/>
        <v>18</v>
      </c>
      <c r="H29" s="15">
        <f t="shared" si="3"/>
        <v>4</v>
      </c>
      <c r="I29" s="15" t="str">
        <f>VLOOKUP(H29,'Дни недели сортировка'!A:B,2,FALSE)</f>
        <v>04-четверг</v>
      </c>
      <c r="J29" s="23">
        <v>0.5027777777777778</v>
      </c>
      <c r="K29" s="11" t="s">
        <v>28</v>
      </c>
      <c r="L29" s="11" t="s">
        <v>143</v>
      </c>
      <c r="M29" s="11" t="s">
        <v>36</v>
      </c>
      <c r="N29" s="17">
        <v>1543014.0</v>
      </c>
      <c r="O29" s="17">
        <f>N29-1.5%*N29</f>
        <v>1519868.79</v>
      </c>
      <c r="P29" s="17">
        <f>O29*13.98%</f>
        <v>212477.6568</v>
      </c>
      <c r="Q29" s="17">
        <f>P29*8.4%</f>
        <v>17848.12317</v>
      </c>
      <c r="R29" s="17">
        <f t="shared" si="5"/>
        <v>23145.21</v>
      </c>
      <c r="S29" s="17">
        <f t="shared" si="11"/>
        <v>9575.173377</v>
      </c>
      <c r="T29" s="11" t="s">
        <v>144</v>
      </c>
      <c r="U29" s="17">
        <v>15170.904698518803</v>
      </c>
      <c r="V29" s="18">
        <v>9192.051156832542</v>
      </c>
      <c r="W29" s="18">
        <v>7813.24348330766</v>
      </c>
      <c r="X29" s="18">
        <v>6172.462351813052</v>
      </c>
    </row>
    <row r="30" ht="15.75" customHeight="1">
      <c r="A30" s="10" t="s">
        <v>145</v>
      </c>
      <c r="B30" s="11" t="s">
        <v>146</v>
      </c>
      <c r="C30" s="12" t="s">
        <v>26</v>
      </c>
      <c r="D30" s="26" t="s">
        <v>147</v>
      </c>
      <c r="E30" s="25">
        <v>44350.0</v>
      </c>
      <c r="F30" s="14">
        <f t="shared" si="1"/>
        <v>2021</v>
      </c>
      <c r="G30" s="15">
        <f t="shared" si="2"/>
        <v>22</v>
      </c>
      <c r="H30" s="15">
        <f t="shared" si="3"/>
        <v>4</v>
      </c>
      <c r="I30" s="15" t="str">
        <f>VLOOKUP(H30,'Дни недели сортировка'!A:B,2,FALSE)</f>
        <v>04-четверг</v>
      </c>
      <c r="J30" s="23">
        <v>0.5027777777777778</v>
      </c>
      <c r="K30" s="11" t="s">
        <v>28</v>
      </c>
      <c r="L30" s="11" t="s">
        <v>148</v>
      </c>
      <c r="M30" s="11" t="s">
        <v>42</v>
      </c>
      <c r="N30" s="17">
        <v>1908956.0</v>
      </c>
      <c r="O30" s="17">
        <f t="shared" ref="O30:O31" si="12">N30-2%*N30</f>
        <v>1870776.88</v>
      </c>
      <c r="P30" s="17">
        <f>O30*15.95%</f>
        <v>298388.9124</v>
      </c>
      <c r="Q30" s="17">
        <f>P30*3.9%</f>
        <v>11637.16758</v>
      </c>
      <c r="R30" s="17">
        <f t="shared" si="5"/>
        <v>38179.12</v>
      </c>
      <c r="S30" s="17">
        <f t="shared" si="11"/>
        <v>11785.89434</v>
      </c>
      <c r="T30" s="11" t="s">
        <v>149</v>
      </c>
      <c r="U30" s="17">
        <v>10706.194175476801</v>
      </c>
      <c r="V30" s="18">
        <v>4142.226526491974</v>
      </c>
      <c r="W30" s="18">
        <v>3462.90137614729</v>
      </c>
      <c r="X30" s="18">
        <v>2874.2081422022507</v>
      </c>
    </row>
    <row r="31" ht="15.75" customHeight="1">
      <c r="A31" s="10" t="s">
        <v>150</v>
      </c>
      <c r="B31" s="11" t="s">
        <v>151</v>
      </c>
      <c r="C31" s="12" t="s">
        <v>26</v>
      </c>
      <c r="D31" s="26" t="s">
        <v>147</v>
      </c>
      <c r="E31" s="25">
        <v>44377.0</v>
      </c>
      <c r="F31" s="14">
        <f t="shared" si="1"/>
        <v>2021</v>
      </c>
      <c r="G31" s="15">
        <f t="shared" si="2"/>
        <v>26</v>
      </c>
      <c r="H31" s="15">
        <f t="shared" si="3"/>
        <v>3</v>
      </c>
      <c r="I31" s="15" t="str">
        <f>VLOOKUP(H31,'Дни недели сортировка'!A:B,2,FALSE)</f>
        <v>03-среда</v>
      </c>
      <c r="J31" s="23">
        <v>0.5027777777777778</v>
      </c>
      <c r="K31" s="11" t="s">
        <v>28</v>
      </c>
      <c r="L31" s="11" t="s">
        <v>152</v>
      </c>
      <c r="M31" s="11" t="s">
        <v>30</v>
      </c>
      <c r="N31" s="17">
        <v>1048331.0</v>
      </c>
      <c r="O31" s="17">
        <f t="shared" si="12"/>
        <v>1027364.38</v>
      </c>
      <c r="P31" s="17">
        <f>O31*16.32%</f>
        <v>167665.8668</v>
      </c>
      <c r="Q31" s="17">
        <f>P31*7.2%</f>
        <v>12071.94241</v>
      </c>
      <c r="R31" s="17">
        <f t="shared" si="5"/>
        <v>20966.62</v>
      </c>
      <c r="S31" s="17">
        <f t="shared" si="11"/>
        <v>6472.395594</v>
      </c>
      <c r="T31" s="11" t="s">
        <v>153</v>
      </c>
      <c r="U31" s="17">
        <v>11226.906441999363</v>
      </c>
      <c r="V31" s="18">
        <v>3880.0188663549793</v>
      </c>
      <c r="W31" s="18">
        <v>3150.5753194802433</v>
      </c>
      <c r="X31" s="18">
        <v>2583.4717619737994</v>
      </c>
    </row>
    <row r="32" ht="15.75" customHeight="1">
      <c r="A32" s="10" t="s">
        <v>154</v>
      </c>
      <c r="B32" s="11" t="s">
        <v>155</v>
      </c>
      <c r="C32" s="12" t="s">
        <v>26</v>
      </c>
      <c r="D32" s="26" t="s">
        <v>147</v>
      </c>
      <c r="E32" s="25">
        <v>44377.0</v>
      </c>
      <c r="F32" s="14">
        <f t="shared" si="1"/>
        <v>2021</v>
      </c>
      <c r="G32" s="15">
        <f t="shared" si="2"/>
        <v>26</v>
      </c>
      <c r="H32" s="15">
        <f t="shared" si="3"/>
        <v>3</v>
      </c>
      <c r="I32" s="15" t="str">
        <f>VLOOKUP(H32,'Дни недели сортировка'!A:B,2,FALSE)</f>
        <v>03-среда</v>
      </c>
      <c r="J32" s="23">
        <v>0.5027777777777778</v>
      </c>
      <c r="K32" s="11" t="s">
        <v>28</v>
      </c>
      <c r="L32" s="11" t="s">
        <v>156</v>
      </c>
      <c r="M32" s="11" t="s">
        <v>36</v>
      </c>
      <c r="N32" s="17">
        <v>1139864.0</v>
      </c>
      <c r="O32" s="17">
        <f>N32-1.5%*N32</f>
        <v>1122766.04</v>
      </c>
      <c r="P32" s="17">
        <f>O32*14.41%</f>
        <v>161790.5864</v>
      </c>
      <c r="Q32" s="17">
        <f>P32*12%</f>
        <v>19414.87036</v>
      </c>
      <c r="R32" s="17">
        <f t="shared" si="5"/>
        <v>17097.96</v>
      </c>
      <c r="S32" s="17">
        <f t="shared" si="11"/>
        <v>7073.426052</v>
      </c>
      <c r="T32" s="11" t="s">
        <v>157</v>
      </c>
      <c r="U32" s="17">
        <v>17667.5320309488</v>
      </c>
      <c r="V32" s="18">
        <v>4264.942232271041</v>
      </c>
      <c r="W32" s="18">
        <v>4179.64338762562</v>
      </c>
      <c r="X32" s="18">
        <v>3301.91827622424</v>
      </c>
    </row>
    <row r="33" ht="15.75" customHeight="1">
      <c r="A33" s="10" t="s">
        <v>158</v>
      </c>
      <c r="B33" s="11" t="s">
        <v>159</v>
      </c>
      <c r="C33" s="12" t="s">
        <v>26</v>
      </c>
      <c r="D33" s="26" t="s">
        <v>147</v>
      </c>
      <c r="E33" s="25">
        <v>44358.0</v>
      </c>
      <c r="F33" s="14">
        <f t="shared" si="1"/>
        <v>2021</v>
      </c>
      <c r="G33" s="15">
        <f t="shared" si="2"/>
        <v>24</v>
      </c>
      <c r="H33" s="15">
        <f t="shared" si="3"/>
        <v>5</v>
      </c>
      <c r="I33" s="15" t="str">
        <f>VLOOKUP(H33,'Дни недели сортировка'!A:B,2,FALSE)</f>
        <v>05-пятница</v>
      </c>
      <c r="J33" s="23">
        <v>0.5027777777777778</v>
      </c>
      <c r="K33" s="11" t="s">
        <v>28</v>
      </c>
      <c r="L33" s="11" t="s">
        <v>160</v>
      </c>
      <c r="M33" s="11" t="s">
        <v>42</v>
      </c>
      <c r="N33" s="17">
        <v>1532124.0</v>
      </c>
      <c r="O33" s="17">
        <f t="shared" ref="O33:O34" si="13">N33-2%*N33</f>
        <v>1501481.52</v>
      </c>
      <c r="P33" s="17">
        <f>O33*13.98%</f>
        <v>209907.1165</v>
      </c>
      <c r="Q33" s="17">
        <f>P33*9%</f>
        <v>18891.64048</v>
      </c>
      <c r="R33" s="17">
        <f t="shared" si="5"/>
        <v>30642.48</v>
      </c>
      <c r="S33" s="17">
        <f t="shared" si="11"/>
        <v>9459.333576</v>
      </c>
      <c r="T33" s="11" t="s">
        <v>161</v>
      </c>
      <c r="U33" s="17">
        <v>16435.7272216368</v>
      </c>
      <c r="V33" s="18">
        <v>9358.503079999995</v>
      </c>
      <c r="W33" s="18">
        <v>8141.897679599995</v>
      </c>
      <c r="X33" s="18">
        <v>6106.423259699996</v>
      </c>
    </row>
    <row r="34" ht="15.75" customHeight="1">
      <c r="A34" s="10" t="s">
        <v>162</v>
      </c>
      <c r="B34" s="11" t="s">
        <v>163</v>
      </c>
      <c r="C34" s="12" t="s">
        <v>26</v>
      </c>
      <c r="D34" s="26" t="s">
        <v>147</v>
      </c>
      <c r="E34" s="25">
        <v>44358.0</v>
      </c>
      <c r="F34" s="14">
        <f t="shared" si="1"/>
        <v>2021</v>
      </c>
      <c r="G34" s="15">
        <f t="shared" si="2"/>
        <v>24</v>
      </c>
      <c r="H34" s="15">
        <f t="shared" si="3"/>
        <v>5</v>
      </c>
      <c r="I34" s="15" t="str">
        <f>VLOOKUP(H34,'Дни недели сортировка'!A:B,2,FALSE)</f>
        <v>05-пятница</v>
      </c>
      <c r="J34" s="23">
        <v>0.5027777777777778</v>
      </c>
      <c r="K34" s="11" t="s">
        <v>28</v>
      </c>
      <c r="L34" s="11" t="s">
        <v>164</v>
      </c>
      <c r="M34" s="11" t="s">
        <v>30</v>
      </c>
      <c r="N34" s="17">
        <v>2204384.0</v>
      </c>
      <c r="O34" s="17">
        <f t="shared" si="13"/>
        <v>2160296.32</v>
      </c>
      <c r="P34" s="17">
        <f>O34*15.95%</f>
        <v>344567.263</v>
      </c>
      <c r="Q34" s="17">
        <f>P34*8.4%</f>
        <v>28943.6501</v>
      </c>
      <c r="R34" s="17">
        <f t="shared" si="5"/>
        <v>44087.68</v>
      </c>
      <c r="S34" s="17">
        <f t="shared" si="11"/>
        <v>13609.86682</v>
      </c>
      <c r="T34" s="11" t="s">
        <v>165</v>
      </c>
      <c r="U34" s="17">
        <v>19971.1185657984</v>
      </c>
      <c r="V34" s="18">
        <v>5186.499491537844</v>
      </c>
      <c r="W34" s="18">
        <v>4408.524567807167</v>
      </c>
      <c r="X34" s="18">
        <v>3218.222934499232</v>
      </c>
    </row>
    <row r="35" ht="15.75" customHeight="1">
      <c r="A35" s="10" t="s">
        <v>166</v>
      </c>
      <c r="B35" s="11" t="s">
        <v>167</v>
      </c>
      <c r="C35" s="12" t="s">
        <v>26</v>
      </c>
      <c r="D35" s="26" t="s">
        <v>147</v>
      </c>
      <c r="E35" s="25">
        <v>44364.0</v>
      </c>
      <c r="F35" s="14">
        <f t="shared" si="1"/>
        <v>2021</v>
      </c>
      <c r="G35" s="15">
        <f t="shared" si="2"/>
        <v>24</v>
      </c>
      <c r="H35" s="15">
        <f t="shared" si="3"/>
        <v>4</v>
      </c>
      <c r="I35" s="15" t="str">
        <f>VLOOKUP(H35,'Дни недели сортировка'!A:B,2,FALSE)</f>
        <v>04-четверг</v>
      </c>
      <c r="J35" s="23">
        <v>0.5027777777777778</v>
      </c>
      <c r="K35" s="11" t="s">
        <v>28</v>
      </c>
      <c r="L35" s="11" t="s">
        <v>168</v>
      </c>
      <c r="M35" s="11" t="s">
        <v>36</v>
      </c>
      <c r="N35" s="17">
        <v>637366.0</v>
      </c>
      <c r="O35" s="17">
        <f>N35-1.5%*N35</f>
        <v>627805.51</v>
      </c>
      <c r="P35" s="17">
        <f>O35*16.32%</f>
        <v>102457.8592</v>
      </c>
      <c r="Q35" s="17">
        <f>P35*3.9%</f>
        <v>3995.85651</v>
      </c>
      <c r="R35" s="17">
        <f t="shared" si="5"/>
        <v>9560.49</v>
      </c>
      <c r="S35" s="17">
        <f t="shared" si="11"/>
        <v>3955.174713</v>
      </c>
      <c r="T35" s="11" t="s">
        <v>169</v>
      </c>
      <c r="U35" s="17">
        <v>3875.98081474656</v>
      </c>
      <c r="V35" s="18">
        <v>1616.6715978307902</v>
      </c>
      <c r="W35" s="18">
        <v>1351.5374557865405</v>
      </c>
      <c r="X35" s="18">
        <v>1067.714590071367</v>
      </c>
    </row>
    <row r="36" ht="15.75" customHeight="1">
      <c r="A36" s="10" t="s">
        <v>170</v>
      </c>
      <c r="B36" s="11" t="s">
        <v>171</v>
      </c>
      <c r="C36" s="12" t="s">
        <v>26</v>
      </c>
      <c r="D36" s="12" t="s">
        <v>34</v>
      </c>
      <c r="E36" s="13">
        <v>44510.0</v>
      </c>
      <c r="F36" s="14">
        <f t="shared" si="1"/>
        <v>2021</v>
      </c>
      <c r="G36" s="15">
        <f t="shared" si="2"/>
        <v>45</v>
      </c>
      <c r="H36" s="15">
        <f t="shared" si="3"/>
        <v>3</v>
      </c>
      <c r="I36" s="15" t="str">
        <f>VLOOKUP(H36,'Дни недели сортировка'!A:B,2,FALSE)</f>
        <v>03-среда</v>
      </c>
      <c r="J36" s="16">
        <v>0.44027777777777777</v>
      </c>
      <c r="K36" s="11" t="s">
        <v>28</v>
      </c>
      <c r="L36" s="11" t="s">
        <v>172</v>
      </c>
      <c r="M36" s="11" t="s">
        <v>42</v>
      </c>
      <c r="N36" s="17">
        <v>1662638.0</v>
      </c>
      <c r="O36" s="17">
        <f t="shared" ref="O36:O37" si="14">N36-2%*N36</f>
        <v>1629385.24</v>
      </c>
      <c r="P36" s="17">
        <f>O36*14.41%</f>
        <v>234794.4131</v>
      </c>
      <c r="Q36" s="17">
        <f>P36*7.2%</f>
        <v>16905.19774</v>
      </c>
      <c r="R36" s="17">
        <f t="shared" si="5"/>
        <v>33252.76</v>
      </c>
      <c r="S36" s="17">
        <f t="shared" si="11"/>
        <v>10265.12701</v>
      </c>
      <c r="T36" s="11" t="s">
        <v>173</v>
      </c>
      <c r="U36" s="17">
        <v>14369.418080740803</v>
      </c>
      <c r="V36" s="18">
        <v>8706.430415120853</v>
      </c>
      <c r="W36" s="18">
        <v>7069.621497078133</v>
      </c>
      <c r="X36" s="18">
        <v>5867.78584257485</v>
      </c>
    </row>
    <row r="37" ht="15.75" customHeight="1">
      <c r="A37" s="10" t="s">
        <v>174</v>
      </c>
      <c r="B37" s="11" t="s">
        <v>175</v>
      </c>
      <c r="C37" s="12" t="s">
        <v>26</v>
      </c>
      <c r="D37" s="26" t="s">
        <v>147</v>
      </c>
      <c r="E37" s="25">
        <v>44364.0</v>
      </c>
      <c r="F37" s="14">
        <f t="shared" si="1"/>
        <v>2021</v>
      </c>
      <c r="G37" s="15">
        <f t="shared" si="2"/>
        <v>24</v>
      </c>
      <c r="H37" s="15">
        <f t="shared" si="3"/>
        <v>4</v>
      </c>
      <c r="I37" s="15" t="str">
        <f>VLOOKUP(H37,'Дни недели сортировка'!A:B,2,FALSE)</f>
        <v>04-четверг</v>
      </c>
      <c r="J37" s="23">
        <v>0.5027777777777778</v>
      </c>
      <c r="K37" s="11" t="s">
        <v>28</v>
      </c>
      <c r="L37" s="11" t="s">
        <v>176</v>
      </c>
      <c r="M37" s="11" t="s">
        <v>30</v>
      </c>
      <c r="N37" s="17">
        <v>803451.0</v>
      </c>
      <c r="O37" s="17">
        <f t="shared" si="14"/>
        <v>787381.98</v>
      </c>
      <c r="P37" s="17">
        <f>O37*13.98%</f>
        <v>110076.0008</v>
      </c>
      <c r="Q37" s="17">
        <f>P37*12%</f>
        <v>13209.1201</v>
      </c>
      <c r="R37" s="17">
        <f t="shared" si="5"/>
        <v>16069.02</v>
      </c>
      <c r="S37" s="17">
        <f t="shared" ref="S37:S49" si="15">O37*0.6%</f>
        <v>4724.29188</v>
      </c>
      <c r="T37" s="11" t="s">
        <v>177</v>
      </c>
      <c r="U37" s="17">
        <v>12152.3904887616</v>
      </c>
      <c r="V37" s="18">
        <v>4701.759880101863</v>
      </c>
      <c r="W37" s="18">
        <v>3996.4958980865836</v>
      </c>
      <c r="X37" s="18">
        <v>3277.126636430998</v>
      </c>
    </row>
    <row r="38" ht="15.75" customHeight="1">
      <c r="A38" s="10" t="s">
        <v>178</v>
      </c>
      <c r="B38" s="11" t="s">
        <v>179</v>
      </c>
      <c r="C38" s="12" t="s">
        <v>26</v>
      </c>
      <c r="D38" s="26" t="s">
        <v>147</v>
      </c>
      <c r="E38" s="25">
        <v>44364.0</v>
      </c>
      <c r="F38" s="14">
        <f t="shared" si="1"/>
        <v>2021</v>
      </c>
      <c r="G38" s="15">
        <f t="shared" si="2"/>
        <v>24</v>
      </c>
      <c r="H38" s="15">
        <f t="shared" si="3"/>
        <v>4</v>
      </c>
      <c r="I38" s="15" t="str">
        <f>VLOOKUP(H38,'Дни недели сортировка'!A:B,2,FALSE)</f>
        <v>04-четверг</v>
      </c>
      <c r="J38" s="23">
        <v>0.5027777777777778</v>
      </c>
      <c r="K38" s="11" t="s">
        <v>28</v>
      </c>
      <c r="L38" s="11" t="s">
        <v>180</v>
      </c>
      <c r="M38" s="11" t="s">
        <v>36</v>
      </c>
      <c r="N38" s="17">
        <v>712081.0</v>
      </c>
      <c r="O38" s="17">
        <f>N38-1.5%*N38</f>
        <v>701399.785</v>
      </c>
      <c r="P38" s="17">
        <f>O38*15.95%</f>
        <v>111873.2657</v>
      </c>
      <c r="Q38" s="17">
        <f>P38*9%</f>
        <v>10068.59391</v>
      </c>
      <c r="R38" s="17">
        <f t="shared" si="5"/>
        <v>10681.215</v>
      </c>
      <c r="S38" s="17">
        <f t="shared" si="15"/>
        <v>4208.39871</v>
      </c>
      <c r="T38" s="11" t="s">
        <v>181</v>
      </c>
      <c r="U38" s="17">
        <v>9363.792339717751</v>
      </c>
      <c r="V38" s="18">
        <v>3236.1266326064547</v>
      </c>
      <c r="W38" s="18">
        <v>2705.401864858996</v>
      </c>
      <c r="X38" s="18">
        <v>2137.2674732386067</v>
      </c>
    </row>
    <row r="39" ht="15.75" customHeight="1">
      <c r="A39" s="10" t="s">
        <v>182</v>
      </c>
      <c r="B39" s="11" t="s">
        <v>183</v>
      </c>
      <c r="C39" s="12" t="s">
        <v>26</v>
      </c>
      <c r="D39" s="26" t="s">
        <v>147</v>
      </c>
      <c r="E39" s="25">
        <v>44370.0</v>
      </c>
      <c r="F39" s="14">
        <f t="shared" si="1"/>
        <v>2021</v>
      </c>
      <c r="G39" s="15">
        <f t="shared" si="2"/>
        <v>25</v>
      </c>
      <c r="H39" s="15">
        <f t="shared" si="3"/>
        <v>3</v>
      </c>
      <c r="I39" s="15" t="str">
        <f>VLOOKUP(H39,'Дни недели сортировка'!A:B,2,FALSE)</f>
        <v>03-среда</v>
      </c>
      <c r="J39" s="23">
        <v>0.5027777777777778</v>
      </c>
      <c r="K39" s="11" t="s">
        <v>28</v>
      </c>
      <c r="L39" s="11" t="s">
        <v>184</v>
      </c>
      <c r="M39" s="11" t="s">
        <v>42</v>
      </c>
      <c r="N39" s="17">
        <v>1895354.0</v>
      </c>
      <c r="O39" s="17">
        <f t="shared" ref="O39:O40" si="16">N39-2%*N39</f>
        <v>1857446.92</v>
      </c>
      <c r="P39" s="17">
        <f>O39*16.32%</f>
        <v>303135.3373</v>
      </c>
      <c r="Q39" s="17">
        <f>P39*8.4%</f>
        <v>25463.36834</v>
      </c>
      <c r="R39" s="17">
        <f t="shared" si="5"/>
        <v>37907.08</v>
      </c>
      <c r="S39" s="17">
        <f t="shared" si="15"/>
        <v>11144.68152</v>
      </c>
      <c r="T39" s="11" t="s">
        <v>185</v>
      </c>
      <c r="U39" s="17">
        <v>23171.665186575363</v>
      </c>
      <c r="V39" s="18">
        <v>5593.639976039292</v>
      </c>
      <c r="W39" s="18">
        <v>4542.035660543906</v>
      </c>
      <c r="X39" s="18">
        <v>3406.5267454079294</v>
      </c>
    </row>
    <row r="40" ht="15.75" customHeight="1">
      <c r="A40" s="10" t="s">
        <v>186</v>
      </c>
      <c r="B40" s="11" t="s">
        <v>187</v>
      </c>
      <c r="C40" s="12" t="s">
        <v>26</v>
      </c>
      <c r="D40" s="26" t="s">
        <v>147</v>
      </c>
      <c r="E40" s="25">
        <v>44371.0</v>
      </c>
      <c r="F40" s="14">
        <f t="shared" si="1"/>
        <v>2021</v>
      </c>
      <c r="G40" s="15">
        <f t="shared" si="2"/>
        <v>25</v>
      </c>
      <c r="H40" s="15">
        <f t="shared" si="3"/>
        <v>4</v>
      </c>
      <c r="I40" s="15" t="str">
        <f>VLOOKUP(H40,'Дни недели сортировка'!A:B,2,FALSE)</f>
        <v>04-четверг</v>
      </c>
      <c r="J40" s="23">
        <v>0.5027777777777778</v>
      </c>
      <c r="K40" s="11" t="s">
        <v>28</v>
      </c>
      <c r="L40" s="11" t="s">
        <v>188</v>
      </c>
      <c r="M40" s="11" t="s">
        <v>30</v>
      </c>
      <c r="N40" s="17">
        <v>2087014.0</v>
      </c>
      <c r="O40" s="17">
        <f t="shared" si="16"/>
        <v>2045273.72</v>
      </c>
      <c r="P40" s="17">
        <f>O40*14.41%</f>
        <v>294723.9431</v>
      </c>
      <c r="Q40" s="17">
        <f>P40*3.9%</f>
        <v>11494.23378</v>
      </c>
      <c r="R40" s="17">
        <f t="shared" si="5"/>
        <v>41740.28</v>
      </c>
      <c r="S40" s="17">
        <f t="shared" si="15"/>
        <v>12271.64232</v>
      </c>
      <c r="T40" s="11" t="s">
        <v>189</v>
      </c>
      <c r="U40" s="17">
        <v>9999.98338775436</v>
      </c>
      <c r="V40" s="18">
        <v>5693.990540987334</v>
      </c>
      <c r="W40" s="18">
        <v>5580.110730167587</v>
      </c>
      <c r="X40" s="18">
        <v>4073.480833022338</v>
      </c>
    </row>
    <row r="41" ht="15.75" customHeight="1">
      <c r="A41" s="10" t="s">
        <v>190</v>
      </c>
      <c r="B41" s="11" t="s">
        <v>191</v>
      </c>
      <c r="C41" s="12" t="s">
        <v>26</v>
      </c>
      <c r="D41" s="26" t="s">
        <v>147</v>
      </c>
      <c r="E41" s="25">
        <v>44372.0</v>
      </c>
      <c r="F41" s="14">
        <f t="shared" si="1"/>
        <v>2021</v>
      </c>
      <c r="G41" s="15">
        <f t="shared" si="2"/>
        <v>26</v>
      </c>
      <c r="H41" s="15">
        <f t="shared" si="3"/>
        <v>5</v>
      </c>
      <c r="I41" s="15" t="str">
        <f>VLOOKUP(H41,'Дни недели сортировка'!A:B,2,FALSE)</f>
        <v>05-пятница</v>
      </c>
      <c r="J41" s="23">
        <v>0.5027777777777778</v>
      </c>
      <c r="K41" s="11" t="s">
        <v>28</v>
      </c>
      <c r="L41" s="11" t="s">
        <v>192</v>
      </c>
      <c r="M41" s="11" t="s">
        <v>36</v>
      </c>
      <c r="N41" s="17">
        <v>937507.0</v>
      </c>
      <c r="O41" s="17">
        <f>N41-1.5%*N41</f>
        <v>923444.395</v>
      </c>
      <c r="P41" s="17">
        <f>O41*13.98%</f>
        <v>129097.5264</v>
      </c>
      <c r="Q41" s="17">
        <f>P41*7.2%</f>
        <v>9295.021902</v>
      </c>
      <c r="R41" s="17">
        <f t="shared" si="5"/>
        <v>14062.605</v>
      </c>
      <c r="S41" s="17">
        <f t="shared" si="15"/>
        <v>5540.66637</v>
      </c>
      <c r="T41" s="11" t="s">
        <v>193</v>
      </c>
      <c r="U41" s="17">
        <v>6413.565112595281</v>
      </c>
      <c r="V41" s="18">
        <v>1665.6028597409945</v>
      </c>
      <c r="W41" s="18">
        <v>1449.0744879746653</v>
      </c>
      <c r="X41" s="18">
        <v>1144.7688454999857</v>
      </c>
    </row>
    <row r="42" ht="15.75" customHeight="1">
      <c r="A42" s="10" t="s">
        <v>194</v>
      </c>
      <c r="B42" s="11" t="s">
        <v>195</v>
      </c>
      <c r="C42" s="12" t="s">
        <v>26</v>
      </c>
      <c r="D42" s="26" t="s">
        <v>147</v>
      </c>
      <c r="E42" s="25">
        <v>44376.0</v>
      </c>
      <c r="F42" s="14">
        <f t="shared" si="1"/>
        <v>2021</v>
      </c>
      <c r="G42" s="15">
        <f t="shared" si="2"/>
        <v>26</v>
      </c>
      <c r="H42" s="15">
        <f t="shared" si="3"/>
        <v>2</v>
      </c>
      <c r="I42" s="15" t="str">
        <f>VLOOKUP(H42,'Дни недели сортировка'!A:B,2,FALSE)</f>
        <v>02-вторник</v>
      </c>
      <c r="J42" s="23">
        <v>0.5027777777777778</v>
      </c>
      <c r="K42" s="11" t="s">
        <v>28</v>
      </c>
      <c r="L42" s="11" t="s">
        <v>196</v>
      </c>
      <c r="M42" s="11" t="s">
        <v>30</v>
      </c>
      <c r="N42" s="17">
        <v>624628.0</v>
      </c>
      <c r="O42" s="17">
        <f t="shared" ref="O42:O43" si="17">N42-2%*N42</f>
        <v>612135.44</v>
      </c>
      <c r="P42" s="17">
        <f>O42*15.95%</f>
        <v>97635.60268</v>
      </c>
      <c r="Q42" s="17">
        <f>P42*12%</f>
        <v>11716.27232</v>
      </c>
      <c r="R42" s="17">
        <f t="shared" si="5"/>
        <v>12492.56</v>
      </c>
      <c r="S42" s="17">
        <f t="shared" si="15"/>
        <v>3672.81264</v>
      </c>
      <c r="T42" s="11" t="s">
        <v>197</v>
      </c>
      <c r="U42" s="17">
        <v>11364.784151951999</v>
      </c>
      <c r="V42" s="18">
        <v>4740.2514697791785</v>
      </c>
      <c r="W42" s="18">
        <v>4029.2137493123014</v>
      </c>
      <c r="X42" s="18">
        <v>3344.24741192921</v>
      </c>
    </row>
    <row r="43" ht="15.75" customHeight="1">
      <c r="A43" s="10" t="s">
        <v>198</v>
      </c>
      <c r="B43" s="11" t="s">
        <v>199</v>
      </c>
      <c r="C43" s="12" t="s">
        <v>26</v>
      </c>
      <c r="D43" s="26" t="s">
        <v>200</v>
      </c>
      <c r="E43" s="25">
        <v>44387.0</v>
      </c>
      <c r="F43" s="14">
        <f t="shared" si="1"/>
        <v>2021</v>
      </c>
      <c r="G43" s="15">
        <f t="shared" si="2"/>
        <v>28</v>
      </c>
      <c r="H43" s="15">
        <f t="shared" si="3"/>
        <v>6</v>
      </c>
      <c r="I43" s="15" t="str">
        <f>VLOOKUP(H43,'Дни недели сортировка'!A:B,2,FALSE)</f>
        <v>06-суббота</v>
      </c>
      <c r="J43" s="23">
        <v>0.5027777777777778</v>
      </c>
      <c r="K43" s="11" t="s">
        <v>28</v>
      </c>
      <c r="L43" s="11" t="s">
        <v>201</v>
      </c>
      <c r="M43" s="11" t="s">
        <v>36</v>
      </c>
      <c r="N43" s="17">
        <v>873732.0</v>
      </c>
      <c r="O43" s="17">
        <f t="shared" si="17"/>
        <v>856257.36</v>
      </c>
      <c r="P43" s="17">
        <f>O43*16.32%</f>
        <v>139741.2012</v>
      </c>
      <c r="Q43" s="17">
        <f>P43*9%</f>
        <v>12576.7081</v>
      </c>
      <c r="R43" s="17">
        <f t="shared" si="5"/>
        <v>17474.64</v>
      </c>
      <c r="S43" s="17">
        <f t="shared" si="15"/>
        <v>5137.54416</v>
      </c>
      <c r="T43" s="11" t="s">
        <v>202</v>
      </c>
      <c r="U43" s="17">
        <v>10690.201888127998</v>
      </c>
      <c r="V43" s="18">
        <v>6477.193324016754</v>
      </c>
      <c r="W43" s="18">
        <v>5414.933618878006</v>
      </c>
      <c r="X43" s="18">
        <v>4440.245567479965</v>
      </c>
    </row>
    <row r="44" ht="15.75" customHeight="1">
      <c r="A44" s="10" t="s">
        <v>203</v>
      </c>
      <c r="B44" s="11" t="s">
        <v>204</v>
      </c>
      <c r="C44" s="12" t="s">
        <v>26</v>
      </c>
      <c r="D44" s="26" t="s">
        <v>200</v>
      </c>
      <c r="E44" s="25">
        <v>44390.0</v>
      </c>
      <c r="F44" s="14">
        <f t="shared" si="1"/>
        <v>2021</v>
      </c>
      <c r="G44" s="15">
        <f t="shared" si="2"/>
        <v>28</v>
      </c>
      <c r="H44" s="15">
        <f t="shared" si="3"/>
        <v>2</v>
      </c>
      <c r="I44" s="15" t="str">
        <f>VLOOKUP(H44,'Дни недели сортировка'!A:B,2,FALSE)</f>
        <v>02-вторник</v>
      </c>
      <c r="J44" s="23">
        <v>0.5027777777777778</v>
      </c>
      <c r="K44" s="11" t="s">
        <v>28</v>
      </c>
      <c r="L44" s="11" t="s">
        <v>205</v>
      </c>
      <c r="M44" s="11" t="s">
        <v>42</v>
      </c>
      <c r="N44" s="17">
        <v>1191813.0</v>
      </c>
      <c r="O44" s="17">
        <f>N44-1.5%*N44</f>
        <v>1173935.805</v>
      </c>
      <c r="P44" s="17">
        <f>O44*14.41%</f>
        <v>169164.1495</v>
      </c>
      <c r="Q44" s="17">
        <f>P44*8.4%</f>
        <v>14209.78856</v>
      </c>
      <c r="R44" s="17">
        <f t="shared" si="5"/>
        <v>17877.195</v>
      </c>
      <c r="S44" s="17">
        <f t="shared" si="15"/>
        <v>7043.61483</v>
      </c>
      <c r="T44" s="11" t="s">
        <v>206</v>
      </c>
      <c r="U44" s="17">
        <v>13073.005473398642</v>
      </c>
      <c r="V44" s="18">
        <v>5057.945817657935</v>
      </c>
      <c r="W44" s="18">
        <v>4107.052003938244</v>
      </c>
      <c r="X44" s="18">
        <v>3244.571083111213</v>
      </c>
    </row>
    <row r="45" ht="15.75" customHeight="1">
      <c r="A45" s="10" t="s">
        <v>207</v>
      </c>
      <c r="B45" s="11" t="s">
        <v>208</v>
      </c>
      <c r="C45" s="12" t="s">
        <v>26</v>
      </c>
      <c r="D45" s="26" t="s">
        <v>200</v>
      </c>
      <c r="E45" s="25">
        <v>44392.0</v>
      </c>
      <c r="F45" s="14">
        <f t="shared" si="1"/>
        <v>2021</v>
      </c>
      <c r="G45" s="15">
        <f t="shared" si="2"/>
        <v>28</v>
      </c>
      <c r="H45" s="15">
        <f t="shared" si="3"/>
        <v>4</v>
      </c>
      <c r="I45" s="15" t="str">
        <f>VLOOKUP(H45,'Дни недели сортировка'!A:B,2,FALSE)</f>
        <v>04-четверг</v>
      </c>
      <c r="J45" s="23">
        <v>0.5027777777777778</v>
      </c>
      <c r="K45" s="11" t="s">
        <v>28</v>
      </c>
      <c r="L45" s="11" t="s">
        <v>209</v>
      </c>
      <c r="M45" s="11" t="s">
        <v>30</v>
      </c>
      <c r="N45" s="17">
        <v>1496548.0</v>
      </c>
      <c r="O45" s="17">
        <f t="shared" ref="O45:O46" si="18">N45-2%*N45</f>
        <v>1466617.04</v>
      </c>
      <c r="P45" s="17">
        <f>O45*13.98%</f>
        <v>205033.0622</v>
      </c>
      <c r="Q45" s="17">
        <f>P45*3.9%</f>
        <v>7996.289425</v>
      </c>
      <c r="R45" s="17">
        <f t="shared" si="5"/>
        <v>29930.96</v>
      </c>
      <c r="S45" s="17">
        <f t="shared" si="15"/>
        <v>8799.70224</v>
      </c>
      <c r="T45" s="11" t="s">
        <v>210</v>
      </c>
      <c r="U45" s="17">
        <v>7436.549165703841</v>
      </c>
      <c r="V45" s="18">
        <v>2570.071391667247</v>
      </c>
      <c r="W45" s="18">
        <v>2184.56068291716</v>
      </c>
      <c r="X45" s="18">
        <v>1638.4205121878701</v>
      </c>
    </row>
    <row r="46" ht="15.75" customHeight="1">
      <c r="A46" s="10" t="s">
        <v>211</v>
      </c>
      <c r="B46" s="11" t="s">
        <v>212</v>
      </c>
      <c r="C46" s="12" t="s">
        <v>26</v>
      </c>
      <c r="D46" s="26" t="s">
        <v>200</v>
      </c>
      <c r="E46" s="25">
        <v>44398.0</v>
      </c>
      <c r="F46" s="14">
        <f t="shared" si="1"/>
        <v>2021</v>
      </c>
      <c r="G46" s="15">
        <f t="shared" si="2"/>
        <v>29</v>
      </c>
      <c r="H46" s="15">
        <f t="shared" si="3"/>
        <v>3</v>
      </c>
      <c r="I46" s="15" t="str">
        <f>VLOOKUP(H46,'Дни недели сортировка'!A:B,2,FALSE)</f>
        <v>03-среда</v>
      </c>
      <c r="J46" s="23">
        <v>0.5027777777777778</v>
      </c>
      <c r="K46" s="11" t="s">
        <v>28</v>
      </c>
      <c r="L46" s="11" t="s">
        <v>213</v>
      </c>
      <c r="M46" s="11" t="s">
        <v>36</v>
      </c>
      <c r="N46" s="17">
        <v>1739639.0</v>
      </c>
      <c r="O46" s="17">
        <f t="shared" si="18"/>
        <v>1704846.22</v>
      </c>
      <c r="P46" s="17">
        <f>O46*15.95%</f>
        <v>271922.9721</v>
      </c>
      <c r="Q46" s="17">
        <f>P46*7.2%</f>
        <v>19578.45399</v>
      </c>
      <c r="R46" s="17">
        <f t="shared" si="5"/>
        <v>34792.78</v>
      </c>
      <c r="S46" s="17">
        <f t="shared" si="15"/>
        <v>10229.07732</v>
      </c>
      <c r="T46" s="11" t="s">
        <v>214</v>
      </c>
      <c r="U46" s="17">
        <v>17816.3931313368</v>
      </c>
      <c r="V46" s="18">
        <v>4300.877301904704</v>
      </c>
      <c r="W46" s="18">
        <v>3595.533424392332</v>
      </c>
      <c r="X46" s="18">
        <v>2624.739399806402</v>
      </c>
    </row>
    <row r="47" ht="15.75" customHeight="1">
      <c r="A47" s="10" t="s">
        <v>215</v>
      </c>
      <c r="B47" s="11" t="s">
        <v>216</v>
      </c>
      <c r="C47" s="12" t="s">
        <v>26</v>
      </c>
      <c r="D47" s="12" t="s">
        <v>34</v>
      </c>
      <c r="E47" s="13">
        <v>44510.0</v>
      </c>
      <c r="F47" s="14">
        <f t="shared" si="1"/>
        <v>2021</v>
      </c>
      <c r="G47" s="15">
        <f t="shared" si="2"/>
        <v>45</v>
      </c>
      <c r="H47" s="15">
        <f t="shared" si="3"/>
        <v>3</v>
      </c>
      <c r="I47" s="15" t="str">
        <f>VLOOKUP(H47,'Дни недели сортировка'!A:B,2,FALSE)</f>
        <v>03-среда</v>
      </c>
      <c r="J47" s="16">
        <v>0.44166666666666665</v>
      </c>
      <c r="K47" s="11" t="s">
        <v>28</v>
      </c>
      <c r="L47" s="11" t="s">
        <v>217</v>
      </c>
      <c r="M47" s="11" t="s">
        <v>42</v>
      </c>
      <c r="N47" s="17">
        <v>2451610.0</v>
      </c>
      <c r="O47" s="17">
        <f>N47-1.5%*N47</f>
        <v>2414835.85</v>
      </c>
      <c r="P47" s="17">
        <f>O47*16.32%</f>
        <v>394101.2107</v>
      </c>
      <c r="Q47" s="17">
        <f>P47*12%</f>
        <v>47292.14529</v>
      </c>
      <c r="R47" s="17">
        <f t="shared" si="5"/>
        <v>36774.15</v>
      </c>
      <c r="S47" s="17">
        <f t="shared" si="15"/>
        <v>14489.0151</v>
      </c>
      <c r="T47" s="11" t="s">
        <v>218</v>
      </c>
      <c r="U47" s="17">
        <v>41144.166399168</v>
      </c>
      <c r="V47" s="18">
        <v>23427.48834768626</v>
      </c>
      <c r="W47" s="18">
        <v>19023.120538321244</v>
      </c>
      <c r="X47" s="18">
        <v>15028.265225273783</v>
      </c>
    </row>
    <row r="48" ht="15.75" customHeight="1">
      <c r="A48" s="10" t="s">
        <v>219</v>
      </c>
      <c r="B48" s="11" t="s">
        <v>220</v>
      </c>
      <c r="C48" s="12" t="s">
        <v>26</v>
      </c>
      <c r="D48" s="26" t="s">
        <v>200</v>
      </c>
      <c r="E48" s="25">
        <v>44401.0</v>
      </c>
      <c r="F48" s="14">
        <f t="shared" si="1"/>
        <v>2021</v>
      </c>
      <c r="G48" s="15">
        <f t="shared" si="2"/>
        <v>30</v>
      </c>
      <c r="H48" s="15">
        <f t="shared" si="3"/>
        <v>6</v>
      </c>
      <c r="I48" s="15" t="str">
        <f>VLOOKUP(H48,'Дни недели сортировка'!A:B,2,FALSE)</f>
        <v>06-суббота</v>
      </c>
      <c r="J48" s="23">
        <v>0.5027777777777778</v>
      </c>
      <c r="K48" s="11" t="s">
        <v>28</v>
      </c>
      <c r="L48" s="11" t="s">
        <v>221</v>
      </c>
      <c r="M48" s="11" t="s">
        <v>30</v>
      </c>
      <c r="N48" s="17">
        <v>1302288.0</v>
      </c>
      <c r="O48" s="17">
        <f t="shared" ref="O48:O49" si="19">N48-2%*N48</f>
        <v>1276242.24</v>
      </c>
      <c r="P48" s="17">
        <f>O48*14.41%</f>
        <v>183906.5068</v>
      </c>
      <c r="Q48" s="17">
        <f>P48*9%</f>
        <v>16551.58561</v>
      </c>
      <c r="R48" s="17">
        <f t="shared" si="5"/>
        <v>26045.76</v>
      </c>
      <c r="S48" s="17">
        <f t="shared" si="15"/>
        <v>7657.45344</v>
      </c>
      <c r="T48" s="11" t="s">
        <v>222</v>
      </c>
      <c r="U48" s="17">
        <v>11420.5940712864</v>
      </c>
      <c r="V48" s="18">
        <v>2965.9282803130777</v>
      </c>
      <c r="W48" s="18">
        <v>2906.6097147068162</v>
      </c>
      <c r="X48" s="18">
        <v>2412.4860632066575</v>
      </c>
    </row>
    <row r="49" ht="15.75" customHeight="1">
      <c r="A49" s="10" t="s">
        <v>223</v>
      </c>
      <c r="B49" s="11" t="s">
        <v>224</v>
      </c>
      <c r="C49" s="12" t="s">
        <v>26</v>
      </c>
      <c r="D49" s="26" t="s">
        <v>200</v>
      </c>
      <c r="E49" s="25">
        <v>44405.0</v>
      </c>
      <c r="F49" s="14">
        <f t="shared" si="1"/>
        <v>2021</v>
      </c>
      <c r="G49" s="15">
        <f t="shared" si="2"/>
        <v>30</v>
      </c>
      <c r="H49" s="15">
        <f t="shared" si="3"/>
        <v>3</v>
      </c>
      <c r="I49" s="15" t="str">
        <f>VLOOKUP(H49,'Дни недели сортировка'!A:B,2,FALSE)</f>
        <v>03-среда</v>
      </c>
      <c r="J49" s="23">
        <v>0.5027777777777778</v>
      </c>
      <c r="K49" s="11" t="s">
        <v>28</v>
      </c>
      <c r="L49" s="11" t="s">
        <v>225</v>
      </c>
      <c r="M49" s="11" t="s">
        <v>36</v>
      </c>
      <c r="N49" s="17">
        <v>963389.0</v>
      </c>
      <c r="O49" s="17">
        <f t="shared" si="19"/>
        <v>944121.22</v>
      </c>
      <c r="P49" s="17">
        <f>O49*13.98%</f>
        <v>131988.1466</v>
      </c>
      <c r="Q49" s="17">
        <f>P49*8.4%</f>
        <v>11087.00431</v>
      </c>
      <c r="R49" s="17">
        <f t="shared" si="5"/>
        <v>19267.78</v>
      </c>
      <c r="S49" s="17">
        <f t="shared" si="15"/>
        <v>5664.72732</v>
      </c>
      <c r="T49" s="11" t="s">
        <v>226</v>
      </c>
      <c r="U49" s="17">
        <v>10754.39418138288</v>
      </c>
      <c r="V49" s="18">
        <v>4485.6578130548</v>
      </c>
      <c r="W49" s="18">
        <v>3902.5222973576756</v>
      </c>
      <c r="X49" s="18">
        <v>3200.0682838332937</v>
      </c>
    </row>
    <row r="50" ht="15.75" customHeight="1">
      <c r="A50" s="10" t="s">
        <v>227</v>
      </c>
      <c r="B50" s="11" t="s">
        <v>228</v>
      </c>
      <c r="C50" s="12" t="s">
        <v>26</v>
      </c>
      <c r="D50" s="24" t="s">
        <v>229</v>
      </c>
      <c r="E50" s="25">
        <v>44411.0</v>
      </c>
      <c r="F50" s="14">
        <f t="shared" si="1"/>
        <v>2021</v>
      </c>
      <c r="G50" s="15">
        <f t="shared" si="2"/>
        <v>31</v>
      </c>
      <c r="H50" s="15">
        <f t="shared" si="3"/>
        <v>2</v>
      </c>
      <c r="I50" s="15" t="str">
        <f>VLOOKUP(H50,'Дни недели сортировка'!A:B,2,FALSE)</f>
        <v>02-вторник</v>
      </c>
      <c r="J50" s="23">
        <v>0.5027777777777778</v>
      </c>
      <c r="K50" s="11" t="s">
        <v>28</v>
      </c>
      <c r="L50" s="11" t="s">
        <v>230</v>
      </c>
      <c r="M50" s="11" t="s">
        <v>42</v>
      </c>
      <c r="N50" s="17">
        <v>2443329.0</v>
      </c>
      <c r="O50" s="17">
        <f>N50-1.5%*N50</f>
        <v>2406679.065</v>
      </c>
      <c r="P50" s="17">
        <f>O50*11.05%</f>
        <v>265938.0367</v>
      </c>
      <c r="Q50" s="17">
        <f>P50*3.9%</f>
        <v>10371.58343</v>
      </c>
      <c r="R50" s="17">
        <f t="shared" si="5"/>
        <v>36649.935</v>
      </c>
      <c r="S50" s="17">
        <f t="shared" ref="S50:S51" si="20">O50*0.58%</f>
        <v>13958.73858</v>
      </c>
      <c r="T50" s="11" t="s">
        <v>231</v>
      </c>
      <c r="U50" s="17">
        <v>8815.845916024873</v>
      </c>
      <c r="V50" s="18">
        <v>5341.52104051947</v>
      </c>
      <c r="W50" s="18">
        <v>4540.292884441549</v>
      </c>
      <c r="X50" s="18">
        <v>3586.831378708824</v>
      </c>
    </row>
    <row r="51" ht="15.75" customHeight="1">
      <c r="A51" s="10" t="s">
        <v>232</v>
      </c>
      <c r="B51" s="11" t="s">
        <v>233</v>
      </c>
      <c r="C51" s="12" t="s">
        <v>26</v>
      </c>
      <c r="D51" s="24" t="s">
        <v>229</v>
      </c>
      <c r="E51" s="25">
        <v>44420.0</v>
      </c>
      <c r="F51" s="14">
        <f t="shared" si="1"/>
        <v>2021</v>
      </c>
      <c r="G51" s="15">
        <f t="shared" si="2"/>
        <v>32</v>
      </c>
      <c r="H51" s="15">
        <f t="shared" si="3"/>
        <v>4</v>
      </c>
      <c r="I51" s="15" t="str">
        <f>VLOOKUP(H51,'Дни недели сортировка'!A:B,2,FALSE)</f>
        <v>04-четверг</v>
      </c>
      <c r="J51" s="23">
        <v>0.5027777777777778</v>
      </c>
      <c r="K51" s="11" t="s">
        <v>28</v>
      </c>
      <c r="L51" s="11" t="s">
        <v>234</v>
      </c>
      <c r="M51" s="11" t="s">
        <v>30</v>
      </c>
      <c r="N51" s="17">
        <v>926161.0</v>
      </c>
      <c r="O51" s="17">
        <f t="shared" ref="O51:O52" si="21">N51-2%*N51</f>
        <v>907637.78</v>
      </c>
      <c r="P51" s="17">
        <f>O51*18%</f>
        <v>163374.8004</v>
      </c>
      <c r="Q51" s="17">
        <f>P51*7.2%</f>
        <v>11762.98563</v>
      </c>
      <c r="R51" s="17">
        <f t="shared" si="5"/>
        <v>18523.22</v>
      </c>
      <c r="S51" s="17">
        <f t="shared" si="20"/>
        <v>5264.299124</v>
      </c>
      <c r="T51" s="11" t="s">
        <v>235</v>
      </c>
      <c r="U51" s="17">
        <v>10821.946778496003</v>
      </c>
      <c r="V51" s="18">
        <v>4187.011208600104</v>
      </c>
      <c r="W51" s="18">
        <v>3500.3413703896863</v>
      </c>
      <c r="X51" s="18">
        <v>2625.256027792265</v>
      </c>
    </row>
    <row r="52" ht="15.75" customHeight="1">
      <c r="A52" s="10" t="s">
        <v>236</v>
      </c>
      <c r="B52" s="11" t="s">
        <v>237</v>
      </c>
      <c r="C52" s="12" t="s">
        <v>26</v>
      </c>
      <c r="D52" s="24" t="s">
        <v>229</v>
      </c>
      <c r="E52" s="25">
        <v>44425.0</v>
      </c>
      <c r="F52" s="14">
        <f t="shared" si="1"/>
        <v>2021</v>
      </c>
      <c r="G52" s="15">
        <f t="shared" si="2"/>
        <v>33</v>
      </c>
      <c r="H52" s="15">
        <f t="shared" si="3"/>
        <v>2</v>
      </c>
      <c r="I52" s="15" t="str">
        <f>VLOOKUP(H52,'Дни недели сортировка'!A:B,2,FALSE)</f>
        <v>02-вторник</v>
      </c>
      <c r="J52" s="23">
        <v>0.5027777777777778</v>
      </c>
      <c r="K52" s="11" t="s">
        <v>28</v>
      </c>
      <c r="L52" s="11" t="s">
        <v>238</v>
      </c>
      <c r="M52" s="11" t="s">
        <v>36</v>
      </c>
      <c r="N52" s="17">
        <v>2305760.0</v>
      </c>
      <c r="O52" s="17">
        <f t="shared" si="21"/>
        <v>2259644.8</v>
      </c>
      <c r="P52" s="17">
        <f>O52*17.43%</f>
        <v>393856.0886</v>
      </c>
      <c r="Q52" s="17">
        <f>P52*12%</f>
        <v>47262.73064</v>
      </c>
      <c r="R52" s="17">
        <f t="shared" si="5"/>
        <v>46115.2</v>
      </c>
      <c r="S52" s="17">
        <f>O52*0.59%</f>
        <v>13331.90432</v>
      </c>
      <c r="T52" s="11" t="s">
        <v>239</v>
      </c>
      <c r="U52" s="17">
        <v>43954.339492224</v>
      </c>
      <c r="V52" s="18">
        <v>15190.619728512613</v>
      </c>
      <c r="W52" s="18">
        <v>12334.783219552242</v>
      </c>
      <c r="X52" s="18">
        <v>9004.391750273136</v>
      </c>
    </row>
    <row r="53" ht="15.75" customHeight="1">
      <c r="A53" s="10" t="s">
        <v>240</v>
      </c>
      <c r="B53" s="11" t="s">
        <v>241</v>
      </c>
      <c r="C53" s="12" t="s">
        <v>26</v>
      </c>
      <c r="D53" s="24" t="s">
        <v>229</v>
      </c>
      <c r="E53" s="25">
        <v>44428.0</v>
      </c>
      <c r="F53" s="14">
        <f t="shared" si="1"/>
        <v>2021</v>
      </c>
      <c r="G53" s="15">
        <f t="shared" si="2"/>
        <v>34</v>
      </c>
      <c r="H53" s="15">
        <f t="shared" si="3"/>
        <v>5</v>
      </c>
      <c r="I53" s="15" t="str">
        <f>VLOOKUP(H53,'Дни недели сортировка'!A:B,2,FALSE)</f>
        <v>05-пятница</v>
      </c>
      <c r="J53" s="23">
        <v>0.5027777777777778</v>
      </c>
      <c r="K53" s="11" t="s">
        <v>28</v>
      </c>
      <c r="L53" s="11" t="s">
        <v>242</v>
      </c>
      <c r="M53" s="11" t="s">
        <v>42</v>
      </c>
      <c r="N53" s="17">
        <v>702289.0</v>
      </c>
      <c r="O53" s="17">
        <f>N53-1.5%*N53</f>
        <v>691754.665</v>
      </c>
      <c r="P53" s="17">
        <f>O53*11.05%</f>
        <v>76438.89048</v>
      </c>
      <c r="Q53" s="17">
        <f>P53*9%</f>
        <v>6879.500143</v>
      </c>
      <c r="R53" s="17">
        <f t="shared" si="5"/>
        <v>10534.335</v>
      </c>
      <c r="S53" s="17">
        <f t="shared" ref="S53:S54" si="22">O53*0.57%</f>
        <v>3943.001591</v>
      </c>
      <c r="T53" s="11" t="s">
        <v>243</v>
      </c>
      <c r="U53" s="17">
        <v>6260.345130516751</v>
      </c>
      <c r="V53" s="18">
        <v>1511.2473145067436</v>
      </c>
      <c r="W53" s="18">
        <v>1284.560217330732</v>
      </c>
      <c r="X53" s="18">
        <v>1014.8025716912783</v>
      </c>
    </row>
    <row r="54" ht="15.75" customHeight="1">
      <c r="A54" s="10" t="s">
        <v>244</v>
      </c>
      <c r="B54" s="11" t="s">
        <v>245</v>
      </c>
      <c r="C54" s="12" t="s">
        <v>26</v>
      </c>
      <c r="D54" s="24" t="s">
        <v>229</v>
      </c>
      <c r="E54" s="25">
        <v>44432.0</v>
      </c>
      <c r="F54" s="14">
        <f t="shared" si="1"/>
        <v>2021</v>
      </c>
      <c r="G54" s="15">
        <f t="shared" si="2"/>
        <v>34</v>
      </c>
      <c r="H54" s="15">
        <f t="shared" si="3"/>
        <v>2</v>
      </c>
      <c r="I54" s="15" t="str">
        <f>VLOOKUP(H54,'Дни недели сортировка'!A:B,2,FALSE)</f>
        <v>02-вторник</v>
      </c>
      <c r="J54" s="23">
        <v>0.5027777777777778</v>
      </c>
      <c r="K54" s="11" t="s">
        <v>28</v>
      </c>
      <c r="L54" s="11" t="s">
        <v>246</v>
      </c>
      <c r="M54" s="11" t="s">
        <v>30</v>
      </c>
      <c r="N54" s="17">
        <v>573276.0</v>
      </c>
      <c r="O54" s="17">
        <f t="shared" ref="O54:O55" si="23">N54-2%*N54</f>
        <v>561810.48</v>
      </c>
      <c r="P54" s="17">
        <f>O54*18%</f>
        <v>101125.8864</v>
      </c>
      <c r="Q54" s="17">
        <f>P54*8.4%</f>
        <v>8494.574458</v>
      </c>
      <c r="R54" s="17">
        <f t="shared" si="5"/>
        <v>11465.52</v>
      </c>
      <c r="S54" s="17">
        <f t="shared" si="22"/>
        <v>3202.319736</v>
      </c>
      <c r="T54" s="11" t="s">
        <v>247</v>
      </c>
      <c r="U54" s="17">
        <v>7390.279778112</v>
      </c>
      <c r="V54" s="18">
        <v>4208.025305656973</v>
      </c>
      <c r="W54" s="18">
        <v>3517.909155529229</v>
      </c>
      <c r="X54" s="18">
        <v>2919.8645990892596</v>
      </c>
    </row>
    <row r="55" ht="15.75" customHeight="1">
      <c r="A55" s="10" t="s">
        <v>248</v>
      </c>
      <c r="B55" s="11" t="s">
        <v>249</v>
      </c>
      <c r="C55" s="12" t="s">
        <v>26</v>
      </c>
      <c r="D55" s="24" t="s">
        <v>229</v>
      </c>
      <c r="E55" s="25">
        <v>44438.0</v>
      </c>
      <c r="F55" s="14">
        <f t="shared" si="1"/>
        <v>2021</v>
      </c>
      <c r="G55" s="15">
        <f t="shared" si="2"/>
        <v>35</v>
      </c>
      <c r="H55" s="15">
        <f t="shared" si="3"/>
        <v>1</v>
      </c>
      <c r="I55" s="15" t="str">
        <f>VLOOKUP(H55,'Дни недели сортировка'!A:B,2,FALSE)</f>
        <v>01-понедельник</v>
      </c>
      <c r="J55" s="23">
        <v>0.5027777777777778</v>
      </c>
      <c r="K55" s="11" t="s">
        <v>28</v>
      </c>
      <c r="L55" s="11" t="s">
        <v>250</v>
      </c>
      <c r="M55" s="11" t="s">
        <v>36</v>
      </c>
      <c r="N55" s="17">
        <v>1956368.0</v>
      </c>
      <c r="O55" s="17">
        <f t="shared" si="23"/>
        <v>1917240.64</v>
      </c>
      <c r="P55" s="17">
        <f>O55*17.43%</f>
        <v>334175.0436</v>
      </c>
      <c r="Q55" s="17">
        <f>P55*3.9%</f>
        <v>13032.8267</v>
      </c>
      <c r="R55" s="17">
        <f t="shared" si="5"/>
        <v>39127.36</v>
      </c>
      <c r="S55" s="17">
        <f>O55*0.5%</f>
        <v>9586.2032</v>
      </c>
      <c r="T55" s="11" t="s">
        <v>251</v>
      </c>
      <c r="U55" s="17">
        <v>8992.65042198432</v>
      </c>
      <c r="V55" s="18">
        <v>2335.391314589328</v>
      </c>
      <c r="W55" s="18">
        <v>1896.3377474465344</v>
      </c>
      <c r="X55" s="18">
        <v>1554.9969529061582</v>
      </c>
    </row>
    <row r="56" ht="15.75" customHeight="1">
      <c r="A56" s="10" t="s">
        <v>252</v>
      </c>
      <c r="B56" s="11" t="s">
        <v>253</v>
      </c>
      <c r="C56" s="12" t="s">
        <v>26</v>
      </c>
      <c r="D56" s="26" t="s">
        <v>254</v>
      </c>
      <c r="E56" s="25">
        <v>44448.0</v>
      </c>
      <c r="F56" s="14">
        <f t="shared" si="1"/>
        <v>2021</v>
      </c>
      <c r="G56" s="15">
        <f t="shared" si="2"/>
        <v>36</v>
      </c>
      <c r="H56" s="15">
        <f t="shared" si="3"/>
        <v>4</v>
      </c>
      <c r="I56" s="15" t="str">
        <f>VLOOKUP(H56,'Дни недели сортировка'!A:B,2,FALSE)</f>
        <v>04-четверг</v>
      </c>
      <c r="J56" s="23">
        <v>0.5027777777777778</v>
      </c>
      <c r="K56" s="11" t="s">
        <v>28</v>
      </c>
      <c r="L56" s="11" t="s">
        <v>255</v>
      </c>
      <c r="M56" s="11" t="s">
        <v>42</v>
      </c>
      <c r="N56" s="17">
        <v>1380708.0</v>
      </c>
      <c r="O56" s="17">
        <f>N56-1.5%*N56</f>
        <v>1359997.38</v>
      </c>
      <c r="P56" s="17">
        <f>O56*11.05%</f>
        <v>150279.7105</v>
      </c>
      <c r="Q56" s="17">
        <f>P56*7.2%</f>
        <v>10820.13916</v>
      </c>
      <c r="R56" s="17">
        <f t="shared" si="5"/>
        <v>20710.62</v>
      </c>
      <c r="S56" s="17">
        <f>O56*0.58%</f>
        <v>7887.984804</v>
      </c>
      <c r="T56" s="11" t="s">
        <v>256</v>
      </c>
      <c r="U56" s="17">
        <v>10495.534980621602</v>
      </c>
      <c r="V56" s="18">
        <v>4377.68764041727</v>
      </c>
      <c r="W56" s="18">
        <v>4290.133887608925</v>
      </c>
      <c r="X56" s="18">
        <v>3389.205771211051</v>
      </c>
    </row>
    <row r="57" ht="15.75" customHeight="1">
      <c r="A57" s="10" t="s">
        <v>257</v>
      </c>
      <c r="B57" s="11" t="s">
        <v>258</v>
      </c>
      <c r="C57" s="12" t="s">
        <v>26</v>
      </c>
      <c r="D57" s="26" t="s">
        <v>254</v>
      </c>
      <c r="E57" s="25">
        <v>44455.0</v>
      </c>
      <c r="F57" s="14">
        <f t="shared" si="1"/>
        <v>2021</v>
      </c>
      <c r="G57" s="15">
        <f t="shared" si="2"/>
        <v>37</v>
      </c>
      <c r="H57" s="15">
        <f t="shared" si="3"/>
        <v>4</v>
      </c>
      <c r="I57" s="15" t="str">
        <f>VLOOKUP(H57,'Дни недели сортировка'!A:B,2,FALSE)</f>
        <v>04-четверг</v>
      </c>
      <c r="J57" s="23">
        <v>0.5027777777777778</v>
      </c>
      <c r="K57" s="11" t="s">
        <v>28</v>
      </c>
      <c r="L57" s="11" t="s">
        <v>259</v>
      </c>
      <c r="M57" s="11" t="s">
        <v>30</v>
      </c>
      <c r="N57" s="17">
        <v>624983.0</v>
      </c>
      <c r="O57" s="17">
        <f t="shared" ref="O57:O58" si="24">N57-2%*N57</f>
        <v>612483.34</v>
      </c>
      <c r="P57" s="17">
        <f>O57*18%</f>
        <v>110247.0012</v>
      </c>
      <c r="Q57" s="17">
        <f>P57*12%</f>
        <v>13229.64014</v>
      </c>
      <c r="R57" s="17">
        <f t="shared" si="5"/>
        <v>12499.66</v>
      </c>
      <c r="S57" s="17">
        <f>O57*0.59%</f>
        <v>3613.651706</v>
      </c>
      <c r="T57" s="11" t="s">
        <v>260</v>
      </c>
      <c r="U57" s="17">
        <v>11245.194122399997</v>
      </c>
      <c r="V57" s="18">
        <v>6813.463118762158</v>
      </c>
      <c r="W57" s="18">
        <v>5927.712913323077</v>
      </c>
      <c r="X57" s="18">
        <v>4445.784684992308</v>
      </c>
    </row>
    <row r="58" ht="15.75" customHeight="1">
      <c r="A58" s="10" t="s">
        <v>261</v>
      </c>
      <c r="B58" s="11" t="s">
        <v>262</v>
      </c>
      <c r="C58" s="12" t="s">
        <v>26</v>
      </c>
      <c r="D58" s="12" t="s">
        <v>34</v>
      </c>
      <c r="E58" s="13">
        <v>44511.0</v>
      </c>
      <c r="F58" s="14">
        <f t="shared" si="1"/>
        <v>2021</v>
      </c>
      <c r="G58" s="15">
        <f t="shared" si="2"/>
        <v>45</v>
      </c>
      <c r="H58" s="15">
        <f t="shared" si="3"/>
        <v>4</v>
      </c>
      <c r="I58" s="15" t="str">
        <f>VLOOKUP(H58,'Дни недели сортировка'!A:B,2,FALSE)</f>
        <v>04-четверг</v>
      </c>
      <c r="J58" s="16">
        <v>0.5076388888888889</v>
      </c>
      <c r="K58" s="11" t="s">
        <v>28</v>
      </c>
      <c r="L58" s="11" t="s">
        <v>263</v>
      </c>
      <c r="M58" s="11" t="s">
        <v>36</v>
      </c>
      <c r="N58" s="17">
        <v>676699.0</v>
      </c>
      <c r="O58" s="17">
        <f t="shared" si="24"/>
        <v>663165.02</v>
      </c>
      <c r="P58" s="17">
        <f>O58*17.43%</f>
        <v>115589.663</v>
      </c>
      <c r="Q58" s="17">
        <f>P58*9%</f>
        <v>10403.06967</v>
      </c>
      <c r="R58" s="17">
        <f t="shared" si="5"/>
        <v>13533.98</v>
      </c>
      <c r="S58" s="17">
        <f t="shared" ref="S58:S59" si="25">O58*0.57%</f>
        <v>3780.040614</v>
      </c>
      <c r="T58" s="11" t="s">
        <v>264</v>
      </c>
      <c r="U58" s="17">
        <v>9570.824095240801</v>
      </c>
      <c r="V58" s="18">
        <v>3702.951842448666</v>
      </c>
      <c r="W58" s="18">
        <v>3147.509066081366</v>
      </c>
      <c r="X58" s="18">
        <v>2297.6816182393973</v>
      </c>
    </row>
    <row r="59" ht="15.75" customHeight="1">
      <c r="A59" s="10" t="s">
        <v>265</v>
      </c>
      <c r="B59" s="11" t="s">
        <v>266</v>
      </c>
      <c r="C59" s="12" t="s">
        <v>26</v>
      </c>
      <c r="D59" s="26" t="s">
        <v>254</v>
      </c>
      <c r="E59" s="25">
        <v>44440.0</v>
      </c>
      <c r="F59" s="14">
        <f t="shared" si="1"/>
        <v>2021</v>
      </c>
      <c r="G59" s="15">
        <f t="shared" si="2"/>
        <v>35</v>
      </c>
      <c r="H59" s="15">
        <f t="shared" si="3"/>
        <v>3</v>
      </c>
      <c r="I59" s="15" t="str">
        <f>VLOOKUP(H59,'Дни недели сортировка'!A:B,2,FALSE)</f>
        <v>03-среда</v>
      </c>
      <c r="J59" s="23">
        <v>0.5027777777777778</v>
      </c>
      <c r="K59" s="11" t="s">
        <v>28</v>
      </c>
      <c r="L59" s="11" t="s">
        <v>267</v>
      </c>
      <c r="M59" s="11" t="s">
        <v>42</v>
      </c>
      <c r="N59" s="17">
        <v>846810.0</v>
      </c>
      <c r="O59" s="17">
        <f>N59-1.5%*N59</f>
        <v>834107.85</v>
      </c>
      <c r="P59" s="17">
        <f>O59*11.05%</f>
        <v>92168.91743</v>
      </c>
      <c r="Q59" s="17">
        <f>P59*8.4%</f>
        <v>7742.189064</v>
      </c>
      <c r="R59" s="17">
        <f t="shared" si="5"/>
        <v>12702.15</v>
      </c>
      <c r="S59" s="17">
        <f t="shared" si="25"/>
        <v>4754.414745</v>
      </c>
      <c r="T59" s="11" t="s">
        <v>268</v>
      </c>
      <c r="U59" s="17">
        <v>7200.235829241</v>
      </c>
      <c r="V59" s="18">
        <v>2488.4015025856893</v>
      </c>
      <c r="W59" s="18">
        <v>2080.3036561616364</v>
      </c>
      <c r="X59" s="18">
        <v>1643.439888367693</v>
      </c>
    </row>
    <row r="60" ht="15.75" customHeight="1">
      <c r="A60" s="10" t="s">
        <v>269</v>
      </c>
      <c r="B60" s="11" t="s">
        <v>270</v>
      </c>
      <c r="C60" s="12" t="s">
        <v>26</v>
      </c>
      <c r="D60" s="26" t="s">
        <v>254</v>
      </c>
      <c r="E60" s="25">
        <v>44447.0</v>
      </c>
      <c r="F60" s="14">
        <f t="shared" si="1"/>
        <v>2021</v>
      </c>
      <c r="G60" s="15">
        <f t="shared" si="2"/>
        <v>36</v>
      </c>
      <c r="H60" s="15">
        <f t="shared" si="3"/>
        <v>3</v>
      </c>
      <c r="I60" s="15" t="str">
        <f>VLOOKUP(H60,'Дни недели сортировка'!A:B,2,FALSE)</f>
        <v>03-среда</v>
      </c>
      <c r="J60" s="23">
        <v>0.5027777777777778</v>
      </c>
      <c r="K60" s="11" t="s">
        <v>28</v>
      </c>
      <c r="L60" s="11" t="s">
        <v>271</v>
      </c>
      <c r="M60" s="11" t="s">
        <v>30</v>
      </c>
      <c r="N60" s="17">
        <v>1497564.0</v>
      </c>
      <c r="O60" s="17">
        <f t="shared" ref="O60:O83" si="26">N60-3%*N60</f>
        <v>1452637.08</v>
      </c>
      <c r="P60" s="17">
        <f>O60*9.2%</f>
        <v>133642.6114</v>
      </c>
      <c r="Q60" s="17">
        <f>P60*3.9%</f>
        <v>5212.061843</v>
      </c>
      <c r="R60" s="17">
        <f t="shared" si="5"/>
        <v>44926.92</v>
      </c>
      <c r="S60" s="17">
        <f>O60*0.5%</f>
        <v>7263.1854</v>
      </c>
      <c r="T60" s="11" t="s">
        <v>272</v>
      </c>
      <c r="U60" s="17">
        <v>4742.9762771664</v>
      </c>
      <c r="V60" s="18">
        <v>1144.954473307969</v>
      </c>
      <c r="W60" s="18">
        <v>929.7030323260709</v>
      </c>
      <c r="X60" s="18">
        <v>771.6535168306389</v>
      </c>
    </row>
    <row r="61" ht="15.75" customHeight="1">
      <c r="A61" s="10" t="s">
        <v>273</v>
      </c>
      <c r="B61" s="11" t="s">
        <v>274</v>
      </c>
      <c r="C61" s="12" t="s">
        <v>26</v>
      </c>
      <c r="D61" s="26" t="s">
        <v>254</v>
      </c>
      <c r="E61" s="25">
        <v>44452.0</v>
      </c>
      <c r="F61" s="14">
        <f t="shared" si="1"/>
        <v>2021</v>
      </c>
      <c r="G61" s="15">
        <f t="shared" si="2"/>
        <v>37</v>
      </c>
      <c r="H61" s="15">
        <f t="shared" si="3"/>
        <v>1</v>
      </c>
      <c r="I61" s="15" t="str">
        <f>VLOOKUP(H61,'Дни недели сортировка'!A:B,2,FALSE)</f>
        <v>01-понедельник</v>
      </c>
      <c r="J61" s="23">
        <v>0.5027777777777778</v>
      </c>
      <c r="K61" s="11" t="s">
        <v>28</v>
      </c>
      <c r="L61" s="11" t="s">
        <v>275</v>
      </c>
      <c r="M61" s="11" t="s">
        <v>36</v>
      </c>
      <c r="N61" s="17">
        <v>1470010.0</v>
      </c>
      <c r="O61" s="17">
        <f t="shared" si="26"/>
        <v>1425909.7</v>
      </c>
      <c r="P61" s="17">
        <f>O61*17.43%</f>
        <v>248536.0607</v>
      </c>
      <c r="Q61" s="17">
        <f>P61*7.2%</f>
        <v>17894.59637</v>
      </c>
      <c r="R61" s="17">
        <f t="shared" si="5"/>
        <v>44100.3</v>
      </c>
      <c r="S61" s="17">
        <f>O61*0.58%</f>
        <v>8270.27626</v>
      </c>
      <c r="T61" s="11" t="s">
        <v>276</v>
      </c>
      <c r="U61" s="17">
        <v>15568.298842874401</v>
      </c>
      <c r="V61" s="18">
        <v>8864.589361132685</v>
      </c>
      <c r="W61" s="18">
        <v>7534.9009569627815</v>
      </c>
      <c r="X61" s="18">
        <v>6178.618784709481</v>
      </c>
    </row>
    <row r="62" ht="15.75" customHeight="1">
      <c r="A62" s="10" t="s">
        <v>277</v>
      </c>
      <c r="B62" s="11" t="s">
        <v>278</v>
      </c>
      <c r="C62" s="12" t="s">
        <v>26</v>
      </c>
      <c r="D62" s="26" t="s">
        <v>254</v>
      </c>
      <c r="E62" s="25">
        <v>44456.0</v>
      </c>
      <c r="F62" s="14">
        <f t="shared" si="1"/>
        <v>2021</v>
      </c>
      <c r="G62" s="15">
        <f t="shared" si="2"/>
        <v>38</v>
      </c>
      <c r="H62" s="15">
        <f t="shared" si="3"/>
        <v>5</v>
      </c>
      <c r="I62" s="15" t="str">
        <f>VLOOKUP(H62,'Дни недели сортировка'!A:B,2,FALSE)</f>
        <v>05-пятница</v>
      </c>
      <c r="J62" s="23">
        <v>0.5027777777777778</v>
      </c>
      <c r="K62" s="11" t="s">
        <v>28</v>
      </c>
      <c r="L62" s="11" t="s">
        <v>279</v>
      </c>
      <c r="M62" s="11" t="s">
        <v>30</v>
      </c>
      <c r="N62" s="17">
        <v>767766.0</v>
      </c>
      <c r="O62" s="17">
        <f t="shared" si="26"/>
        <v>744733.02</v>
      </c>
      <c r="P62" s="17">
        <f>O62*11.05%</f>
        <v>82292.99871</v>
      </c>
      <c r="Q62" s="17">
        <f>P62*12%</f>
        <v>9875.159845</v>
      </c>
      <c r="R62" s="17">
        <f t="shared" si="5"/>
        <v>23032.98</v>
      </c>
      <c r="S62" s="17">
        <f>O62*0.59%</f>
        <v>4393.924818</v>
      </c>
      <c r="T62" s="11" t="s">
        <v>280</v>
      </c>
      <c r="U62" s="17">
        <v>6813.860293188</v>
      </c>
      <c r="V62" s="18">
        <v>1769.5595181409235</v>
      </c>
      <c r="W62" s="18">
        <v>1479.351757165812</v>
      </c>
      <c r="X62" s="18">
        <v>1168.6878881609914</v>
      </c>
    </row>
    <row r="63" ht="15.75" customHeight="1">
      <c r="A63" s="10" t="s">
        <v>281</v>
      </c>
      <c r="B63" s="11" t="s">
        <v>282</v>
      </c>
      <c r="C63" s="12" t="s">
        <v>26</v>
      </c>
      <c r="D63" s="26" t="s">
        <v>254</v>
      </c>
      <c r="E63" s="25">
        <v>44461.0</v>
      </c>
      <c r="F63" s="14">
        <f t="shared" si="1"/>
        <v>2021</v>
      </c>
      <c r="G63" s="15">
        <f t="shared" si="2"/>
        <v>38</v>
      </c>
      <c r="H63" s="15">
        <f t="shared" si="3"/>
        <v>3</v>
      </c>
      <c r="I63" s="15" t="str">
        <f>VLOOKUP(H63,'Дни недели сортировка'!A:B,2,FALSE)</f>
        <v>03-среда</v>
      </c>
      <c r="J63" s="23">
        <v>0.5027777777777778</v>
      </c>
      <c r="K63" s="11" t="s">
        <v>28</v>
      </c>
      <c r="L63" s="11" t="s">
        <v>283</v>
      </c>
      <c r="M63" s="11" t="s">
        <v>36</v>
      </c>
      <c r="N63" s="17">
        <v>1668552.0</v>
      </c>
      <c r="O63" s="17">
        <f t="shared" si="26"/>
        <v>1618495.44</v>
      </c>
      <c r="P63" s="17">
        <f>O63*9.2%</f>
        <v>148901.5805</v>
      </c>
      <c r="Q63" s="17">
        <f>P63*9%</f>
        <v>13401.14224</v>
      </c>
      <c r="R63" s="17">
        <f t="shared" si="5"/>
        <v>50056.56</v>
      </c>
      <c r="S63" s="17">
        <f t="shared" ref="S63:S64" si="27">O63*0.57%</f>
        <v>9225.424008</v>
      </c>
      <c r="T63" s="11" t="s">
        <v>284</v>
      </c>
      <c r="U63" s="17">
        <v>12999.107975904</v>
      </c>
      <c r="V63" s="18">
        <v>5421.927936749558</v>
      </c>
      <c r="W63" s="18">
        <v>4402.605484640641</v>
      </c>
      <c r="X63" s="18">
        <v>3301.9541134804813</v>
      </c>
    </row>
    <row r="64" ht="15.75" customHeight="1">
      <c r="A64" s="10" t="s">
        <v>285</v>
      </c>
      <c r="B64" s="11" t="s">
        <v>286</v>
      </c>
      <c r="C64" s="12" t="s">
        <v>26</v>
      </c>
      <c r="D64" s="12" t="s">
        <v>27</v>
      </c>
      <c r="E64" s="25">
        <v>44477.0</v>
      </c>
      <c r="F64" s="14">
        <f t="shared" si="1"/>
        <v>2021</v>
      </c>
      <c r="G64" s="15">
        <f t="shared" si="2"/>
        <v>41</v>
      </c>
      <c r="H64" s="15">
        <f t="shared" si="3"/>
        <v>5</v>
      </c>
      <c r="I64" s="15" t="str">
        <f>VLOOKUP(H64,'Дни недели сортировка'!A:B,2,FALSE)</f>
        <v>05-пятница</v>
      </c>
      <c r="J64" s="23">
        <v>0.5027777777777778</v>
      </c>
      <c r="K64" s="11" t="s">
        <v>28</v>
      </c>
      <c r="L64" s="11" t="s">
        <v>287</v>
      </c>
      <c r="M64" s="11" t="s">
        <v>42</v>
      </c>
      <c r="N64" s="17">
        <v>1596215.0</v>
      </c>
      <c r="O64" s="17">
        <f t="shared" si="26"/>
        <v>1548328.55</v>
      </c>
      <c r="P64" s="17">
        <f>O64*17.43%</f>
        <v>269873.6663</v>
      </c>
      <c r="Q64" s="17">
        <f>P64*8.4%</f>
        <v>22669.38797</v>
      </c>
      <c r="R64" s="17">
        <f t="shared" si="5"/>
        <v>47886.45</v>
      </c>
      <c r="S64" s="17">
        <f t="shared" si="27"/>
        <v>8825.472735</v>
      </c>
      <c r="T64" s="11" t="s">
        <v>288</v>
      </c>
      <c r="U64" s="17">
        <v>19268.979771321</v>
      </c>
      <c r="V64" s="18">
        <v>11675.074843443392</v>
      </c>
      <c r="W64" s="18">
        <v>9923.813616926882</v>
      </c>
      <c r="X64" s="18">
        <v>7244.3839403566235</v>
      </c>
    </row>
    <row r="65" ht="15.75" customHeight="1">
      <c r="A65" s="10" t="s">
        <v>289</v>
      </c>
      <c r="B65" s="11" t="s">
        <v>290</v>
      </c>
      <c r="C65" s="12" t="s">
        <v>26</v>
      </c>
      <c r="D65" s="12" t="s">
        <v>27</v>
      </c>
      <c r="E65" s="25">
        <v>44484.0</v>
      </c>
      <c r="F65" s="14">
        <f t="shared" si="1"/>
        <v>2021</v>
      </c>
      <c r="G65" s="15">
        <f t="shared" si="2"/>
        <v>42</v>
      </c>
      <c r="H65" s="15">
        <f t="shared" si="3"/>
        <v>5</v>
      </c>
      <c r="I65" s="15" t="str">
        <f>VLOOKUP(H65,'Дни недели сортировка'!A:B,2,FALSE)</f>
        <v>05-пятница</v>
      </c>
      <c r="J65" s="23">
        <v>0.5027777777777778</v>
      </c>
      <c r="K65" s="11" t="s">
        <v>28</v>
      </c>
      <c r="L65" s="11" t="s">
        <v>291</v>
      </c>
      <c r="M65" s="11" t="s">
        <v>30</v>
      </c>
      <c r="N65" s="17">
        <v>1274813.0</v>
      </c>
      <c r="O65" s="17">
        <f t="shared" si="26"/>
        <v>1236568.61</v>
      </c>
      <c r="P65" s="17">
        <f>O65*14%</f>
        <v>173119.6054</v>
      </c>
      <c r="Q65" s="17">
        <f>P65*3.9%</f>
        <v>6751.664611</v>
      </c>
      <c r="R65" s="17">
        <f t="shared" si="5"/>
        <v>38244.39</v>
      </c>
      <c r="S65" s="17">
        <f>O65*0.5%</f>
        <v>6182.84305</v>
      </c>
      <c r="T65" s="11" t="s">
        <v>292</v>
      </c>
      <c r="U65" s="17">
        <v>6211.531441752001</v>
      </c>
      <c r="V65" s="18">
        <v>2403.2415148138493</v>
      </c>
      <c r="W65" s="18">
        <v>2009.109906384378</v>
      </c>
      <c r="X65" s="18">
        <v>1587.1968260436588</v>
      </c>
    </row>
    <row r="66" ht="15.75" customHeight="1">
      <c r="A66" s="10" t="s">
        <v>293</v>
      </c>
      <c r="B66" s="11" t="s">
        <v>294</v>
      </c>
      <c r="C66" s="12" t="s">
        <v>26</v>
      </c>
      <c r="D66" s="12" t="s">
        <v>27</v>
      </c>
      <c r="E66" s="25">
        <v>44470.0</v>
      </c>
      <c r="F66" s="14">
        <f t="shared" si="1"/>
        <v>2021</v>
      </c>
      <c r="G66" s="15">
        <f t="shared" si="2"/>
        <v>40</v>
      </c>
      <c r="H66" s="15">
        <f t="shared" si="3"/>
        <v>5</v>
      </c>
      <c r="I66" s="15" t="str">
        <f>VLOOKUP(H66,'Дни недели сортировка'!A:B,2,FALSE)</f>
        <v>05-пятница</v>
      </c>
      <c r="J66" s="23">
        <v>0.5027777777777778</v>
      </c>
      <c r="K66" s="11" t="s">
        <v>28</v>
      </c>
      <c r="L66" s="11" t="s">
        <v>295</v>
      </c>
      <c r="M66" s="11" t="s">
        <v>36</v>
      </c>
      <c r="N66" s="17">
        <v>1719390.0</v>
      </c>
      <c r="O66" s="17">
        <f t="shared" si="26"/>
        <v>1667808.3</v>
      </c>
      <c r="P66" s="17">
        <f>O66*11.05%</f>
        <v>184292.8172</v>
      </c>
      <c r="Q66" s="17">
        <f>P66*7.2%</f>
        <v>13269.08283</v>
      </c>
      <c r="R66" s="17">
        <f t="shared" si="5"/>
        <v>51581.7</v>
      </c>
      <c r="S66" s="17">
        <f>O66*0.58%</f>
        <v>9673.28814</v>
      </c>
      <c r="T66" s="11" t="s">
        <v>296</v>
      </c>
      <c r="U66" s="17">
        <v>12340.247036364004</v>
      </c>
      <c r="V66" s="18">
        <v>4264.789375767399</v>
      </c>
      <c r="W66" s="18">
        <v>3463.0089731231283</v>
      </c>
      <c r="X66" s="18">
        <v>2874.2974476921963</v>
      </c>
    </row>
    <row r="67" ht="15.75" customHeight="1">
      <c r="A67" s="10" t="s">
        <v>297</v>
      </c>
      <c r="B67" s="11" t="s">
        <v>298</v>
      </c>
      <c r="C67" s="12" t="s">
        <v>26</v>
      </c>
      <c r="D67" s="12" t="s">
        <v>27</v>
      </c>
      <c r="E67" s="25">
        <v>44475.0</v>
      </c>
      <c r="F67" s="14">
        <f t="shared" si="1"/>
        <v>2021</v>
      </c>
      <c r="G67" s="15">
        <f t="shared" si="2"/>
        <v>40</v>
      </c>
      <c r="H67" s="15">
        <f t="shared" si="3"/>
        <v>3</v>
      </c>
      <c r="I67" s="15" t="str">
        <f>VLOOKUP(H67,'Дни недели сортировка'!A:B,2,FALSE)</f>
        <v>03-среда</v>
      </c>
      <c r="J67" s="23">
        <v>0.5027777777777778</v>
      </c>
      <c r="K67" s="11" t="s">
        <v>28</v>
      </c>
      <c r="L67" s="11" t="s">
        <v>299</v>
      </c>
      <c r="M67" s="11" t="s">
        <v>42</v>
      </c>
      <c r="N67" s="17">
        <v>1710675.0</v>
      </c>
      <c r="O67" s="17">
        <f t="shared" si="26"/>
        <v>1659354.75</v>
      </c>
      <c r="P67" s="17">
        <f>O67*18%</f>
        <v>298683.855</v>
      </c>
      <c r="Q67" s="17">
        <f>P67*12%</f>
        <v>35842.0626</v>
      </c>
      <c r="R67" s="17">
        <f t="shared" si="5"/>
        <v>51320.25</v>
      </c>
      <c r="S67" s="17">
        <f>O67*0.59%</f>
        <v>9790.193025</v>
      </c>
      <c r="T67" s="11" t="s">
        <v>300</v>
      </c>
      <c r="U67" s="17">
        <v>32616.276965999998</v>
      </c>
      <c r="V67" s="18">
        <v>7873.569259592399</v>
      </c>
      <c r="W67" s="18">
        <v>7716.0978744005515</v>
      </c>
      <c r="X67" s="18">
        <v>6327.200257008451</v>
      </c>
    </row>
    <row r="68" ht="15.75" customHeight="1">
      <c r="A68" s="10" t="s">
        <v>301</v>
      </c>
      <c r="B68" s="11" t="s">
        <v>302</v>
      </c>
      <c r="C68" s="12" t="s">
        <v>26</v>
      </c>
      <c r="D68" s="12" t="s">
        <v>27</v>
      </c>
      <c r="E68" s="25">
        <v>44482.0</v>
      </c>
      <c r="F68" s="14">
        <f t="shared" si="1"/>
        <v>2021</v>
      </c>
      <c r="G68" s="15">
        <f t="shared" si="2"/>
        <v>41</v>
      </c>
      <c r="H68" s="15">
        <f t="shared" si="3"/>
        <v>3</v>
      </c>
      <c r="I68" s="15" t="str">
        <f>VLOOKUP(H68,'Дни недели сортировка'!A:B,2,FALSE)</f>
        <v>03-среда</v>
      </c>
      <c r="J68" s="23">
        <v>0.5027777777777778</v>
      </c>
      <c r="K68" s="11" t="s">
        <v>28</v>
      </c>
      <c r="L68" s="11" t="s">
        <v>303</v>
      </c>
      <c r="M68" s="11" t="s">
        <v>30</v>
      </c>
      <c r="N68" s="17">
        <v>1269296.0</v>
      </c>
      <c r="O68" s="17">
        <f t="shared" si="26"/>
        <v>1231217.12</v>
      </c>
      <c r="P68" s="17">
        <f>O68*17.43%</f>
        <v>214601.144</v>
      </c>
      <c r="Q68" s="17">
        <f>P68*9%</f>
        <v>19314.10296</v>
      </c>
      <c r="R68" s="17">
        <f t="shared" si="5"/>
        <v>38078.88</v>
      </c>
      <c r="S68" s="17">
        <f t="shared" ref="S68:S69" si="28">O68*0.57%</f>
        <v>7017.937584</v>
      </c>
      <c r="T68" s="11" t="s">
        <v>304</v>
      </c>
      <c r="U68" s="17">
        <v>16803.269576452803</v>
      </c>
      <c r="V68" s="18">
        <v>9567.781696832226</v>
      </c>
      <c r="W68" s="18">
        <v>8323.970076244037</v>
      </c>
      <c r="X68" s="18">
        <v>6575.936360232789</v>
      </c>
    </row>
    <row r="69" ht="15.75" customHeight="1">
      <c r="A69" s="10" t="s">
        <v>305</v>
      </c>
      <c r="B69" s="11" t="s">
        <v>306</v>
      </c>
      <c r="C69" s="12" t="s">
        <v>26</v>
      </c>
      <c r="D69" s="12" t="s">
        <v>34</v>
      </c>
      <c r="E69" s="13">
        <v>44512.0</v>
      </c>
      <c r="F69" s="14">
        <f t="shared" si="1"/>
        <v>2021</v>
      </c>
      <c r="G69" s="15">
        <f t="shared" si="2"/>
        <v>46</v>
      </c>
      <c r="H69" s="15">
        <f t="shared" si="3"/>
        <v>5</v>
      </c>
      <c r="I69" s="15" t="str">
        <f>VLOOKUP(H69,'Дни недели сортировка'!A:B,2,FALSE)</f>
        <v>05-пятница</v>
      </c>
      <c r="J69" s="16">
        <v>0.5652777777777778</v>
      </c>
      <c r="K69" s="11" t="s">
        <v>28</v>
      </c>
      <c r="L69" s="11" t="s">
        <v>307</v>
      </c>
      <c r="M69" s="11" t="s">
        <v>36</v>
      </c>
      <c r="N69" s="17">
        <v>948436.0</v>
      </c>
      <c r="O69" s="17">
        <f t="shared" si="26"/>
        <v>919982.92</v>
      </c>
      <c r="P69" s="17">
        <f>O69*11.05%</f>
        <v>101658.1127</v>
      </c>
      <c r="Q69" s="17">
        <f>P69*8.4%</f>
        <v>8539.281463</v>
      </c>
      <c r="R69" s="17">
        <f t="shared" si="5"/>
        <v>28453.08</v>
      </c>
      <c r="S69" s="17">
        <f t="shared" si="28"/>
        <v>5243.902644</v>
      </c>
      <c r="T69" s="11" t="s">
        <v>308</v>
      </c>
      <c r="U69" s="17">
        <v>5892.1042097736</v>
      </c>
      <c r="V69" s="18">
        <v>1530.179463278204</v>
      </c>
      <c r="W69" s="18">
        <v>1300.6525437864732</v>
      </c>
      <c r="X69" s="18">
        <v>975.489407839855</v>
      </c>
    </row>
    <row r="70" ht="15.75" customHeight="1">
      <c r="A70" s="10" t="s">
        <v>309</v>
      </c>
      <c r="B70" s="11" t="s">
        <v>310</v>
      </c>
      <c r="C70" s="12" t="s">
        <v>26</v>
      </c>
      <c r="D70" s="12" t="s">
        <v>27</v>
      </c>
      <c r="E70" s="25">
        <v>44485.0</v>
      </c>
      <c r="F70" s="14">
        <f t="shared" si="1"/>
        <v>2021</v>
      </c>
      <c r="G70" s="15">
        <f t="shared" si="2"/>
        <v>42</v>
      </c>
      <c r="H70" s="15">
        <f t="shared" si="3"/>
        <v>6</v>
      </c>
      <c r="I70" s="15" t="str">
        <f>VLOOKUP(H70,'Дни недели сортировка'!A:B,2,FALSE)</f>
        <v>06-суббота</v>
      </c>
      <c r="J70" s="23">
        <v>0.5027777777777778</v>
      </c>
      <c r="K70" s="11" t="s">
        <v>28</v>
      </c>
      <c r="L70" s="11" t="s">
        <v>311</v>
      </c>
      <c r="M70" s="11" t="s">
        <v>42</v>
      </c>
      <c r="N70" s="17">
        <v>566216.0</v>
      </c>
      <c r="O70" s="17">
        <f t="shared" si="26"/>
        <v>549229.52</v>
      </c>
      <c r="P70" s="17">
        <f>O70*9.2%</f>
        <v>50529.11584</v>
      </c>
      <c r="Q70" s="17">
        <f>P70*3.9%</f>
        <v>1970.635518</v>
      </c>
      <c r="R70" s="17">
        <f t="shared" si="5"/>
        <v>16986.48</v>
      </c>
      <c r="S70" s="17">
        <f>O70*0.5%</f>
        <v>2746.1476</v>
      </c>
      <c r="T70" s="11" t="s">
        <v>312</v>
      </c>
      <c r="U70" s="17">
        <v>1911.5164522271998</v>
      </c>
      <c r="V70" s="18">
        <v>797.293512223965</v>
      </c>
      <c r="W70" s="18">
        <v>666.5373762192347</v>
      </c>
      <c r="X70" s="18">
        <v>486.57228464004135</v>
      </c>
    </row>
    <row r="71" ht="15.75" customHeight="1">
      <c r="A71" s="10" t="s">
        <v>313</v>
      </c>
      <c r="B71" s="11" t="s">
        <v>314</v>
      </c>
      <c r="C71" s="12" t="s">
        <v>26</v>
      </c>
      <c r="D71" s="12" t="s">
        <v>27</v>
      </c>
      <c r="E71" s="25">
        <v>44487.0</v>
      </c>
      <c r="F71" s="14">
        <f t="shared" si="1"/>
        <v>2021</v>
      </c>
      <c r="G71" s="15">
        <f t="shared" si="2"/>
        <v>42</v>
      </c>
      <c r="H71" s="15">
        <f t="shared" si="3"/>
        <v>1</v>
      </c>
      <c r="I71" s="15" t="str">
        <f>VLOOKUP(H71,'Дни недели сортировка'!A:B,2,FALSE)</f>
        <v>01-понедельник</v>
      </c>
      <c r="J71" s="23">
        <v>0.5027777777777778</v>
      </c>
      <c r="K71" s="11" t="s">
        <v>28</v>
      </c>
      <c r="L71" s="11" t="s">
        <v>315</v>
      </c>
      <c r="M71" s="11" t="s">
        <v>30</v>
      </c>
      <c r="N71" s="17">
        <v>1626801.0</v>
      </c>
      <c r="O71" s="17">
        <f t="shared" si="26"/>
        <v>1577996.97</v>
      </c>
      <c r="P71" s="17">
        <f>O71*17.43%</f>
        <v>275044.8719</v>
      </c>
      <c r="Q71" s="17">
        <f>P71*7.2%</f>
        <v>19803.23077</v>
      </c>
      <c r="R71" s="17">
        <f t="shared" si="5"/>
        <v>48804.03</v>
      </c>
      <c r="S71" s="17">
        <f>O71*0.58%</f>
        <v>9152.382426</v>
      </c>
      <c r="T71" s="11" t="s">
        <v>316</v>
      </c>
      <c r="U71" s="17">
        <v>16832.746158505204</v>
      </c>
      <c r="V71" s="18">
        <v>10198.960897438303</v>
      </c>
      <c r="W71" s="18">
        <v>8281.556248719902</v>
      </c>
      <c r="X71" s="18">
        <v>6542.429436488723</v>
      </c>
    </row>
    <row r="72" ht="15.75" customHeight="1">
      <c r="A72" s="10" t="s">
        <v>317</v>
      </c>
      <c r="B72" s="11" t="s">
        <v>318</v>
      </c>
      <c r="C72" s="12" t="s">
        <v>26</v>
      </c>
      <c r="D72" s="12" t="s">
        <v>27</v>
      </c>
      <c r="E72" s="13">
        <v>44495.0</v>
      </c>
      <c r="F72" s="14">
        <f t="shared" si="1"/>
        <v>2021</v>
      </c>
      <c r="G72" s="15">
        <f t="shared" si="2"/>
        <v>43</v>
      </c>
      <c r="H72" s="15">
        <f t="shared" si="3"/>
        <v>2</v>
      </c>
      <c r="I72" s="15" t="str">
        <f>VLOOKUP(H72,'Дни недели сортировка'!A:B,2,FALSE)</f>
        <v>02-вторник</v>
      </c>
      <c r="J72" s="16">
        <v>0.6208333333333333</v>
      </c>
      <c r="K72" s="11" t="s">
        <v>28</v>
      </c>
      <c r="L72" s="11" t="s">
        <v>319</v>
      </c>
      <c r="M72" s="11" t="s">
        <v>36</v>
      </c>
      <c r="N72" s="17">
        <v>598309.0</v>
      </c>
      <c r="O72" s="17">
        <f t="shared" si="26"/>
        <v>580359.73</v>
      </c>
      <c r="P72" s="17">
        <f>O72*11.05%</f>
        <v>64129.75017</v>
      </c>
      <c r="Q72" s="17">
        <f>P72*12%</f>
        <v>7695.57002</v>
      </c>
      <c r="R72" s="17">
        <f t="shared" si="5"/>
        <v>17949.27</v>
      </c>
      <c r="S72" s="17">
        <f>O72*0.59%</f>
        <v>3424.122407</v>
      </c>
      <c r="T72" s="11" t="s">
        <v>320</v>
      </c>
      <c r="U72" s="17">
        <v>7079.924418216</v>
      </c>
      <c r="V72" s="18">
        <v>2739.22275740777</v>
      </c>
      <c r="W72" s="18">
        <v>2684.438302259615</v>
      </c>
      <c r="X72" s="18">
        <v>2228.08379087548</v>
      </c>
    </row>
    <row r="73" ht="15.75" customHeight="1">
      <c r="A73" s="10" t="s">
        <v>321</v>
      </c>
      <c r="B73" s="11" t="s">
        <v>322</v>
      </c>
      <c r="C73" s="12" t="s">
        <v>26</v>
      </c>
      <c r="D73" s="12" t="s">
        <v>27</v>
      </c>
      <c r="E73" s="13">
        <v>44495.0</v>
      </c>
      <c r="F73" s="14">
        <f t="shared" si="1"/>
        <v>2021</v>
      </c>
      <c r="G73" s="15">
        <f t="shared" si="2"/>
        <v>43</v>
      </c>
      <c r="H73" s="15">
        <f t="shared" si="3"/>
        <v>2</v>
      </c>
      <c r="I73" s="15" t="str">
        <f>VLOOKUP(H73,'Дни недели сортировка'!A:B,2,FALSE)</f>
        <v>02-вторник</v>
      </c>
      <c r="J73" s="16">
        <v>0.6263888888888889</v>
      </c>
      <c r="K73" s="11" t="s">
        <v>28</v>
      </c>
      <c r="L73" s="11" t="s">
        <v>323</v>
      </c>
      <c r="M73" s="11" t="s">
        <v>42</v>
      </c>
      <c r="N73" s="17">
        <v>2492076.0</v>
      </c>
      <c r="O73" s="17">
        <f t="shared" si="26"/>
        <v>2417313.72</v>
      </c>
      <c r="P73" s="17">
        <f>O73*9.2%</f>
        <v>222392.8622</v>
      </c>
      <c r="Q73" s="17">
        <f>P73*9%</f>
        <v>20015.3576</v>
      </c>
      <c r="R73" s="17">
        <f t="shared" si="5"/>
        <v>74762.28</v>
      </c>
      <c r="S73" s="17">
        <f t="shared" ref="S73:S74" si="29">O73*0.57%</f>
        <v>13778.6882</v>
      </c>
      <c r="T73" s="11" t="s">
        <v>324</v>
      </c>
      <c r="U73" s="17">
        <v>18614.282569488</v>
      </c>
      <c r="V73" s="18">
        <v>6433.096056015052</v>
      </c>
      <c r="W73" s="18">
        <v>5596.7935687330955</v>
      </c>
      <c r="X73" s="18">
        <v>4589.370726361138</v>
      </c>
    </row>
    <row r="74" ht="15.75" customHeight="1">
      <c r="A74" s="10" t="s">
        <v>325</v>
      </c>
      <c r="B74" s="11" t="s">
        <v>326</v>
      </c>
      <c r="C74" s="12" t="s">
        <v>26</v>
      </c>
      <c r="D74" s="12" t="s">
        <v>27</v>
      </c>
      <c r="E74" s="13">
        <v>44499.0</v>
      </c>
      <c r="F74" s="14">
        <f t="shared" si="1"/>
        <v>2021</v>
      </c>
      <c r="G74" s="15">
        <f t="shared" si="2"/>
        <v>44</v>
      </c>
      <c r="H74" s="15">
        <f t="shared" si="3"/>
        <v>6</v>
      </c>
      <c r="I74" s="15" t="str">
        <f>VLOOKUP(H74,'Дни недели сортировка'!A:B,2,FALSE)</f>
        <v>06-суббота</v>
      </c>
      <c r="J74" s="16">
        <v>0.4597222222222222</v>
      </c>
      <c r="K74" s="11" t="s">
        <v>28</v>
      </c>
      <c r="L74" s="11" t="s">
        <v>327</v>
      </c>
      <c r="M74" s="11" t="s">
        <v>30</v>
      </c>
      <c r="N74" s="17">
        <v>2010902.0</v>
      </c>
      <c r="O74" s="17">
        <f t="shared" si="26"/>
        <v>1950574.94</v>
      </c>
      <c r="P74" s="17">
        <f>O74*11.05%</f>
        <v>215538.5309</v>
      </c>
      <c r="Q74" s="17">
        <f>P74*8.4%</f>
        <v>18105.23659</v>
      </c>
      <c r="R74" s="17">
        <f t="shared" si="5"/>
        <v>60327.06</v>
      </c>
      <c r="S74" s="17">
        <f t="shared" si="29"/>
        <v>11118.27716</v>
      </c>
      <c r="T74" s="11" t="s">
        <v>328</v>
      </c>
      <c r="U74" s="17">
        <v>16475.7652997028</v>
      </c>
      <c r="V74" s="18">
        <v>3977.2497433482563</v>
      </c>
      <c r="W74" s="18">
        <v>3380.662281846018</v>
      </c>
      <c r="X74" s="18">
        <v>2670.7232026583542</v>
      </c>
    </row>
    <row r="75" ht="15.75" customHeight="1">
      <c r="A75" s="10" t="s">
        <v>329</v>
      </c>
      <c r="B75" s="11" t="s">
        <v>330</v>
      </c>
      <c r="C75" s="12" t="s">
        <v>26</v>
      </c>
      <c r="D75" s="12" t="s">
        <v>27</v>
      </c>
      <c r="E75" s="13">
        <v>44499.0</v>
      </c>
      <c r="F75" s="14">
        <f t="shared" si="1"/>
        <v>2021</v>
      </c>
      <c r="G75" s="15">
        <f t="shared" si="2"/>
        <v>44</v>
      </c>
      <c r="H75" s="15">
        <f t="shared" si="3"/>
        <v>6</v>
      </c>
      <c r="I75" s="15" t="str">
        <f>VLOOKUP(H75,'Дни недели сортировка'!A:B,2,FALSE)</f>
        <v>06-суббота</v>
      </c>
      <c r="J75" s="16">
        <v>0.4597222222222222</v>
      </c>
      <c r="K75" s="11" t="s">
        <v>28</v>
      </c>
      <c r="L75" s="11" t="s">
        <v>331</v>
      </c>
      <c r="M75" s="11" t="s">
        <v>36</v>
      </c>
      <c r="N75" s="17">
        <v>873482.0</v>
      </c>
      <c r="O75" s="17">
        <f t="shared" si="26"/>
        <v>847277.54</v>
      </c>
      <c r="P75" s="17">
        <f>O75*18%</f>
        <v>152509.9572</v>
      </c>
      <c r="Q75" s="17">
        <f>P75*3.9%</f>
        <v>5947.888331</v>
      </c>
      <c r="R75" s="17">
        <f t="shared" si="5"/>
        <v>26204.46</v>
      </c>
      <c r="S75" s="17">
        <f>O75*0.5%</f>
        <v>4236.3877</v>
      </c>
      <c r="T75" s="11" t="s">
        <v>332</v>
      </c>
      <c r="U75" s="17">
        <v>5174.662847796</v>
      </c>
      <c r="V75" s="18">
        <v>2946.453025535043</v>
      </c>
      <c r="W75" s="18">
        <v>2504.485071704786</v>
      </c>
      <c r="X75" s="18">
        <v>1878.3638037785895</v>
      </c>
    </row>
    <row r="76" ht="15.75" customHeight="1">
      <c r="A76" s="10" t="s">
        <v>333</v>
      </c>
      <c r="B76" s="11" t="s">
        <v>334</v>
      </c>
      <c r="C76" s="12" t="s">
        <v>26</v>
      </c>
      <c r="D76" s="12" t="s">
        <v>34</v>
      </c>
      <c r="E76" s="13">
        <v>44502.0</v>
      </c>
      <c r="F76" s="14">
        <f t="shared" si="1"/>
        <v>2021</v>
      </c>
      <c r="G76" s="15">
        <f t="shared" si="2"/>
        <v>44</v>
      </c>
      <c r="H76" s="15">
        <f t="shared" si="3"/>
        <v>2</v>
      </c>
      <c r="I76" s="15" t="str">
        <f>VLOOKUP(H76,'Дни недели сортировка'!A:B,2,FALSE)</f>
        <v>02-вторник</v>
      </c>
      <c r="J76" s="16">
        <v>0.7604166666666666</v>
      </c>
      <c r="K76" s="11" t="s">
        <v>28</v>
      </c>
      <c r="L76" s="11" t="s">
        <v>335</v>
      </c>
      <c r="M76" s="11" t="s">
        <v>42</v>
      </c>
      <c r="N76" s="17">
        <v>1058150.0</v>
      </c>
      <c r="O76" s="17">
        <f t="shared" si="26"/>
        <v>1026405.5</v>
      </c>
      <c r="P76" s="17">
        <f>O76*17.43%</f>
        <v>178902.4787</v>
      </c>
      <c r="Q76" s="17">
        <f>P76*7.2%</f>
        <v>12880.97846</v>
      </c>
      <c r="R76" s="17">
        <f t="shared" si="5"/>
        <v>31744.5</v>
      </c>
      <c r="S76" s="17">
        <f>O76*0.58%</f>
        <v>5953.1519</v>
      </c>
      <c r="T76" s="11" t="s">
        <v>336</v>
      </c>
      <c r="U76" s="17">
        <v>8887.875139332</v>
      </c>
      <c r="V76" s="18">
        <v>2308.18117368452</v>
      </c>
      <c r="W76" s="18">
        <v>1929.639461200259</v>
      </c>
      <c r="X76" s="18">
        <v>1408.636806676189</v>
      </c>
    </row>
    <row r="77" ht="15.75" customHeight="1">
      <c r="A77" s="10" t="s">
        <v>337</v>
      </c>
      <c r="B77" s="11" t="s">
        <v>338</v>
      </c>
      <c r="C77" s="12" t="s">
        <v>26</v>
      </c>
      <c r="D77" s="12" t="s">
        <v>34</v>
      </c>
      <c r="E77" s="13">
        <v>44502.0</v>
      </c>
      <c r="F77" s="14">
        <f t="shared" si="1"/>
        <v>2021</v>
      </c>
      <c r="G77" s="15">
        <f t="shared" si="2"/>
        <v>44</v>
      </c>
      <c r="H77" s="15">
        <f t="shared" si="3"/>
        <v>2</v>
      </c>
      <c r="I77" s="15" t="str">
        <f>VLOOKUP(H77,'Дни недели сортировка'!A:B,2,FALSE)</f>
        <v>02-вторник</v>
      </c>
      <c r="J77" s="16">
        <v>0.7597222222222222</v>
      </c>
      <c r="K77" s="11" t="s">
        <v>28</v>
      </c>
      <c r="L77" s="11" t="s">
        <v>339</v>
      </c>
      <c r="M77" s="11" t="s">
        <v>30</v>
      </c>
      <c r="N77" s="17">
        <v>1607791.0</v>
      </c>
      <c r="O77" s="17">
        <f t="shared" si="26"/>
        <v>1559557.27</v>
      </c>
      <c r="P77" s="17">
        <f>O77*11.05%</f>
        <v>172331.0783</v>
      </c>
      <c r="Q77" s="17">
        <f>P77*12%</f>
        <v>20679.7294</v>
      </c>
      <c r="R77" s="17">
        <f t="shared" si="5"/>
        <v>48233.73</v>
      </c>
      <c r="S77" s="17">
        <f>O77*0.59%</f>
        <v>9201.387893</v>
      </c>
      <c r="T77" s="11" t="s">
        <v>340</v>
      </c>
      <c r="U77" s="17">
        <v>20059.337518194</v>
      </c>
      <c r="V77" s="18">
        <v>8366.749678838716</v>
      </c>
      <c r="W77" s="18">
        <v>6793.8007392170375</v>
      </c>
      <c r="X77" s="18">
        <v>5367.10258398146</v>
      </c>
    </row>
    <row r="78" ht="15.75" customHeight="1">
      <c r="A78" s="10" t="s">
        <v>341</v>
      </c>
      <c r="B78" s="11" t="s">
        <v>342</v>
      </c>
      <c r="C78" s="12" t="s">
        <v>26</v>
      </c>
      <c r="D78" s="12" t="s">
        <v>34</v>
      </c>
      <c r="E78" s="13">
        <v>44505.0</v>
      </c>
      <c r="F78" s="14">
        <f t="shared" si="1"/>
        <v>2021</v>
      </c>
      <c r="G78" s="15">
        <f t="shared" si="2"/>
        <v>45</v>
      </c>
      <c r="H78" s="15">
        <f t="shared" si="3"/>
        <v>5</v>
      </c>
      <c r="I78" s="15" t="str">
        <f>VLOOKUP(H78,'Дни недели сортировка'!A:B,2,FALSE)</f>
        <v>05-пятница</v>
      </c>
      <c r="J78" s="16">
        <v>0.5013888888888889</v>
      </c>
      <c r="K78" s="11" t="s">
        <v>28</v>
      </c>
      <c r="L78" s="11" t="s">
        <v>343</v>
      </c>
      <c r="M78" s="11" t="s">
        <v>36</v>
      </c>
      <c r="N78" s="17">
        <v>2339384.0</v>
      </c>
      <c r="O78" s="17">
        <f t="shared" si="26"/>
        <v>2269202.48</v>
      </c>
      <c r="P78" s="17">
        <f>O78*9.2%</f>
        <v>208766.6282</v>
      </c>
      <c r="Q78" s="17">
        <f>P78*9%</f>
        <v>18788.99653</v>
      </c>
      <c r="R78" s="17">
        <f t="shared" si="5"/>
        <v>70181.52</v>
      </c>
      <c r="S78" s="17">
        <f t="shared" ref="S78:S79" si="30">O78*0.57%</f>
        <v>12934.45414</v>
      </c>
      <c r="T78" s="11" t="s">
        <v>344</v>
      </c>
      <c r="U78" s="17">
        <v>15970.647054239997</v>
      </c>
      <c r="V78" s="18">
        <v>9676.615050164013</v>
      </c>
      <c r="W78" s="18">
        <v>9483.082749160732</v>
      </c>
      <c r="X78" s="18">
        <v>7870.958681803408</v>
      </c>
    </row>
    <row r="79" ht="15.75" customHeight="1">
      <c r="A79" s="10" t="s">
        <v>345</v>
      </c>
      <c r="B79" s="11" t="s">
        <v>346</v>
      </c>
      <c r="C79" s="12" t="s">
        <v>26</v>
      </c>
      <c r="D79" s="12" t="s">
        <v>34</v>
      </c>
      <c r="E79" s="13">
        <v>44505.0</v>
      </c>
      <c r="F79" s="14">
        <f t="shared" si="1"/>
        <v>2021</v>
      </c>
      <c r="G79" s="15">
        <f t="shared" si="2"/>
        <v>45</v>
      </c>
      <c r="H79" s="15">
        <f t="shared" si="3"/>
        <v>5</v>
      </c>
      <c r="I79" s="15" t="str">
        <f>VLOOKUP(H79,'Дни недели сортировка'!A:B,2,FALSE)</f>
        <v>05-пятница</v>
      </c>
      <c r="J79" s="16">
        <v>0.5013888888888889</v>
      </c>
      <c r="K79" s="11" t="s">
        <v>28</v>
      </c>
      <c r="L79" s="11" t="s">
        <v>347</v>
      </c>
      <c r="M79" s="11" t="s">
        <v>42</v>
      </c>
      <c r="N79" s="17">
        <v>847444.0</v>
      </c>
      <c r="O79" s="17">
        <f t="shared" si="26"/>
        <v>822020.68</v>
      </c>
      <c r="P79" s="17">
        <f>O79*17.43%</f>
        <v>143278.2045</v>
      </c>
      <c r="Q79" s="17">
        <f>P79*8.4%</f>
        <v>12035.36918</v>
      </c>
      <c r="R79" s="17">
        <f t="shared" si="5"/>
        <v>25423.32</v>
      </c>
      <c r="S79" s="17">
        <f t="shared" si="30"/>
        <v>4685.517876</v>
      </c>
      <c r="T79" s="11" t="s">
        <v>348</v>
      </c>
      <c r="U79" s="17">
        <v>11072.539645614723</v>
      </c>
      <c r="V79" s="18">
        <v>4283.965588888336</v>
      </c>
      <c r="W79" s="18">
        <v>3727.0500623328526</v>
      </c>
      <c r="X79" s="18">
        <v>3056.181051112939</v>
      </c>
    </row>
    <row r="80" ht="15.75" customHeight="1">
      <c r="A80" s="10" t="s">
        <v>349</v>
      </c>
      <c r="B80" s="11" t="s">
        <v>350</v>
      </c>
      <c r="C80" s="12" t="s">
        <v>26</v>
      </c>
      <c r="D80" s="12" t="s">
        <v>34</v>
      </c>
      <c r="E80" s="13">
        <v>44512.0</v>
      </c>
      <c r="F80" s="14">
        <f t="shared" si="1"/>
        <v>2021</v>
      </c>
      <c r="G80" s="15">
        <f t="shared" si="2"/>
        <v>46</v>
      </c>
      <c r="H80" s="15">
        <f t="shared" si="3"/>
        <v>5</v>
      </c>
      <c r="I80" s="15" t="str">
        <f>VLOOKUP(H80,'Дни недели сортировка'!A:B,2,FALSE)</f>
        <v>05-пятница</v>
      </c>
      <c r="J80" s="16">
        <v>0.5652777777777778</v>
      </c>
      <c r="K80" s="11" t="s">
        <v>28</v>
      </c>
      <c r="L80" s="11" t="s">
        <v>351</v>
      </c>
      <c r="M80" s="11" t="s">
        <v>30</v>
      </c>
      <c r="N80" s="17">
        <v>1502112.0</v>
      </c>
      <c r="O80" s="17">
        <f t="shared" si="26"/>
        <v>1457048.64</v>
      </c>
      <c r="P80" s="17">
        <f>O80*11.05%</f>
        <v>161003.8747</v>
      </c>
      <c r="Q80" s="17">
        <f>P80*3.9%</f>
        <v>6279.151114</v>
      </c>
      <c r="R80" s="17">
        <f t="shared" si="5"/>
        <v>45063.36</v>
      </c>
      <c r="S80" s="17">
        <f>O80*0.5%</f>
        <v>7285.2432</v>
      </c>
      <c r="T80" s="11" t="s">
        <v>352</v>
      </c>
      <c r="U80" s="17">
        <v>5839.610536094399</v>
      </c>
      <c r="V80" s="18">
        <v>2018.1694012742244</v>
      </c>
      <c r="W80" s="18">
        <v>1715.4439910830906</v>
      </c>
      <c r="X80" s="18">
        <v>1355.2007529556417</v>
      </c>
    </row>
    <row r="81" ht="15.75" customHeight="1">
      <c r="A81" s="10" t="s">
        <v>353</v>
      </c>
      <c r="B81" s="11" t="s">
        <v>354</v>
      </c>
      <c r="C81" s="12" t="s">
        <v>26</v>
      </c>
      <c r="D81" s="12" t="s">
        <v>34</v>
      </c>
      <c r="E81" s="13">
        <v>44509.0</v>
      </c>
      <c r="F81" s="14">
        <f t="shared" si="1"/>
        <v>2021</v>
      </c>
      <c r="G81" s="15">
        <f t="shared" si="2"/>
        <v>45</v>
      </c>
      <c r="H81" s="15">
        <f t="shared" si="3"/>
        <v>2</v>
      </c>
      <c r="I81" s="15" t="str">
        <f>VLOOKUP(H81,'Дни недели сортировка'!A:B,2,FALSE)</f>
        <v>02-вторник</v>
      </c>
      <c r="J81" s="16">
        <v>0.7888888888888889</v>
      </c>
      <c r="K81" s="11" t="s">
        <v>28</v>
      </c>
      <c r="L81" s="11" t="s">
        <v>355</v>
      </c>
      <c r="M81" s="11" t="s">
        <v>36</v>
      </c>
      <c r="N81" s="17">
        <v>1977100.0</v>
      </c>
      <c r="O81" s="17">
        <f t="shared" si="26"/>
        <v>1917787</v>
      </c>
      <c r="P81" s="17">
        <f>O81*9.2%</f>
        <v>176436.404</v>
      </c>
      <c r="Q81" s="17">
        <f>P81*7.2%</f>
        <v>12703.42109</v>
      </c>
      <c r="R81" s="17">
        <f t="shared" si="5"/>
        <v>59313</v>
      </c>
      <c r="S81" s="17">
        <f>O81*0.58%</f>
        <v>11123.1646</v>
      </c>
      <c r="T81" s="11" t="s">
        <v>356</v>
      </c>
      <c r="U81" s="17">
        <v>11560.113190080003</v>
      </c>
      <c r="V81" s="18">
        <v>2790.611324085313</v>
      </c>
      <c r="W81" s="18">
        <v>2332.9510669353213</v>
      </c>
      <c r="X81" s="18">
        <v>1749.713300201491</v>
      </c>
    </row>
    <row r="82" ht="15.75" customHeight="1">
      <c r="A82" s="10" t="s">
        <v>357</v>
      </c>
      <c r="B82" s="11" t="s">
        <v>358</v>
      </c>
      <c r="C82" s="12" t="s">
        <v>26</v>
      </c>
      <c r="D82" s="12" t="s">
        <v>34</v>
      </c>
      <c r="E82" s="13">
        <v>44509.0</v>
      </c>
      <c r="F82" s="14">
        <f t="shared" si="1"/>
        <v>2021</v>
      </c>
      <c r="G82" s="15">
        <f t="shared" si="2"/>
        <v>45</v>
      </c>
      <c r="H82" s="15">
        <f t="shared" si="3"/>
        <v>2</v>
      </c>
      <c r="I82" s="15" t="str">
        <f>VLOOKUP(H82,'Дни недели сортировка'!A:B,2,FALSE)</f>
        <v>02-вторник</v>
      </c>
      <c r="J82" s="16">
        <v>0.7888888888888889</v>
      </c>
      <c r="K82" s="11" t="s">
        <v>28</v>
      </c>
      <c r="L82" s="11" t="s">
        <v>359</v>
      </c>
      <c r="M82" s="11" t="s">
        <v>30</v>
      </c>
      <c r="N82" s="17">
        <v>1983507.0</v>
      </c>
      <c r="O82" s="17">
        <f t="shared" si="26"/>
        <v>1924001.79</v>
      </c>
      <c r="P82" s="17">
        <f>O82*11.05%</f>
        <v>212602.1978</v>
      </c>
      <c r="Q82" s="17">
        <f>P82*12%</f>
        <v>25512.26374</v>
      </c>
      <c r="R82" s="17">
        <f t="shared" si="5"/>
        <v>59505.21</v>
      </c>
      <c r="S82" s="17">
        <f>O82*0.59%</f>
        <v>11351.61056</v>
      </c>
      <c r="T82" s="11" t="s">
        <v>360</v>
      </c>
      <c r="U82" s="17">
        <v>22195.669449798</v>
      </c>
      <c r="V82" s="18">
        <v>12638.21418471498</v>
      </c>
      <c r="W82" s="18">
        <v>10262.229917988565</v>
      </c>
      <c r="X82" s="18">
        <v>7491.427840131652</v>
      </c>
    </row>
    <row r="83" ht="15.75" customHeight="1">
      <c r="A83" s="10" t="s">
        <v>361</v>
      </c>
      <c r="B83" s="11" t="s">
        <v>362</v>
      </c>
      <c r="C83" s="12" t="s">
        <v>26</v>
      </c>
      <c r="D83" s="18" t="s">
        <v>34</v>
      </c>
      <c r="E83" s="19">
        <v>44512.0</v>
      </c>
      <c r="F83" s="14">
        <f t="shared" si="1"/>
        <v>2021</v>
      </c>
      <c r="G83" s="15">
        <f t="shared" si="2"/>
        <v>46</v>
      </c>
      <c r="H83" s="21">
        <f t="shared" si="3"/>
        <v>5</v>
      </c>
      <c r="I83" s="15" t="str">
        <f>VLOOKUP(H83,'Дни недели сортировка'!A:B,2,FALSE)</f>
        <v>05-пятница</v>
      </c>
      <c r="J83" s="23">
        <v>0.75625</v>
      </c>
      <c r="K83" s="11" t="s">
        <v>28</v>
      </c>
      <c r="L83" s="11" t="s">
        <v>363</v>
      </c>
      <c r="M83" s="11" t="s">
        <v>36</v>
      </c>
      <c r="N83" s="17">
        <v>562512.0</v>
      </c>
      <c r="O83" s="17">
        <f t="shared" si="26"/>
        <v>545636.64</v>
      </c>
      <c r="P83" s="17">
        <f>O83*18%</f>
        <v>98214.5952</v>
      </c>
      <c r="Q83" s="17">
        <f>P83*9%</f>
        <v>8839.313568</v>
      </c>
      <c r="R83" s="17">
        <f t="shared" si="5"/>
        <v>16875.36</v>
      </c>
      <c r="S83" s="17">
        <f t="shared" ref="S83:S84" si="31">O83*0.57%</f>
        <v>3110.128848</v>
      </c>
      <c r="T83" s="11" t="s">
        <v>364</v>
      </c>
      <c r="U83" s="17">
        <v>6099.126361919999</v>
      </c>
      <c r="V83" s="18">
        <v>1583.9431161906236</v>
      </c>
      <c r="W83" s="18">
        <v>1552.264253866811</v>
      </c>
      <c r="X83" s="18">
        <v>1226.2887605547808</v>
      </c>
    </row>
    <row r="84" ht="15.75" customHeight="1">
      <c r="A84" s="10" t="s">
        <v>365</v>
      </c>
      <c r="B84" s="11" t="s">
        <v>366</v>
      </c>
      <c r="C84" s="12" t="s">
        <v>26</v>
      </c>
      <c r="D84" s="18" t="s">
        <v>34</v>
      </c>
      <c r="E84" s="19">
        <v>44512.0</v>
      </c>
      <c r="F84" s="14">
        <f t="shared" si="1"/>
        <v>2021</v>
      </c>
      <c r="G84" s="15">
        <f t="shared" si="2"/>
        <v>46</v>
      </c>
      <c r="H84" s="21">
        <f t="shared" si="3"/>
        <v>5</v>
      </c>
      <c r="I84" s="15" t="str">
        <f>VLOOKUP(H84,'Дни недели сортировка'!A:B,2,FALSE)</f>
        <v>05-пятница</v>
      </c>
      <c r="J84" s="23">
        <v>0.7569444444444444</v>
      </c>
      <c r="K84" s="11" t="s">
        <v>28</v>
      </c>
      <c r="L84" s="11" t="s">
        <v>367</v>
      </c>
      <c r="M84" s="11" t="s">
        <v>42</v>
      </c>
      <c r="N84" s="17">
        <v>2295981.0</v>
      </c>
      <c r="O84" s="17">
        <f t="shared" ref="O84:O85" si="32">N84-2%*N84</f>
        <v>2250061.38</v>
      </c>
      <c r="P84" s="17">
        <f>O84*11.05%</f>
        <v>248631.7825</v>
      </c>
      <c r="Q84" s="17">
        <f>P84*8.4%</f>
        <v>20885.06973</v>
      </c>
      <c r="R84" s="17">
        <f t="shared" si="5"/>
        <v>45919.62</v>
      </c>
      <c r="S84" s="17">
        <f t="shared" si="31"/>
        <v>12825.34987</v>
      </c>
      <c r="T84" s="11" t="s">
        <v>368</v>
      </c>
      <c r="U84" s="17">
        <v>20258.5176372852</v>
      </c>
      <c r="V84" s="18">
        <v>8449.827706511656</v>
      </c>
      <c r="W84" s="18">
        <v>7351.350104665141</v>
      </c>
      <c r="X84" s="18">
        <v>6101.620586872066</v>
      </c>
    </row>
    <row r="85" ht="15.75" customHeight="1">
      <c r="A85" s="10" t="s">
        <v>369</v>
      </c>
      <c r="B85" s="11" t="s">
        <v>370</v>
      </c>
      <c r="C85" s="12" t="s">
        <v>26</v>
      </c>
      <c r="D85" s="12" t="s">
        <v>34</v>
      </c>
      <c r="E85" s="19">
        <v>44512.0</v>
      </c>
      <c r="F85" s="14">
        <f t="shared" si="1"/>
        <v>2021</v>
      </c>
      <c r="G85" s="15">
        <f t="shared" si="2"/>
        <v>46</v>
      </c>
      <c r="H85" s="15">
        <f t="shared" si="3"/>
        <v>5</v>
      </c>
      <c r="I85" s="15" t="str">
        <f>VLOOKUP(H85,'Дни недели сортировка'!A:B,2,FALSE)</f>
        <v>05-пятница</v>
      </c>
      <c r="J85" s="23">
        <v>0.7569444444444444</v>
      </c>
      <c r="K85" s="11" t="s">
        <v>28</v>
      </c>
      <c r="L85" s="11" t="s">
        <v>371</v>
      </c>
      <c r="M85" s="11" t="s">
        <v>30</v>
      </c>
      <c r="N85" s="17">
        <v>2225984.0</v>
      </c>
      <c r="O85" s="17">
        <f t="shared" si="32"/>
        <v>2181464.32</v>
      </c>
      <c r="P85" s="17">
        <f>O85*18%</f>
        <v>392663.5776</v>
      </c>
      <c r="Q85" s="17">
        <f>P85*3.9%</f>
        <v>15313.87953</v>
      </c>
      <c r="R85" s="17">
        <f t="shared" si="5"/>
        <v>44519.68</v>
      </c>
      <c r="S85" s="17">
        <f>O85*0.5%</f>
        <v>10907.3216</v>
      </c>
      <c r="T85" s="11" t="s">
        <v>372</v>
      </c>
      <c r="U85" s="17">
        <v>13016.797597439998</v>
      </c>
      <c r="V85" s="18">
        <v>7886.877664288894</v>
      </c>
      <c r="W85" s="18">
        <v>6703.84601464556</v>
      </c>
      <c r="X85" s="18">
        <v>5497.1537320093585</v>
      </c>
    </row>
    <row r="86" ht="15.75" customHeight="1">
      <c r="A86" s="10" t="s">
        <v>373</v>
      </c>
      <c r="B86" s="11" t="s">
        <v>374</v>
      </c>
      <c r="C86" s="12" t="s">
        <v>26</v>
      </c>
      <c r="D86" s="12" t="s">
        <v>34</v>
      </c>
      <c r="E86" s="19">
        <v>44512.0</v>
      </c>
      <c r="F86" s="14">
        <f t="shared" si="1"/>
        <v>2021</v>
      </c>
      <c r="G86" s="15">
        <f t="shared" si="2"/>
        <v>46</v>
      </c>
      <c r="H86" s="15">
        <f t="shared" si="3"/>
        <v>5</v>
      </c>
      <c r="I86" s="15" t="str">
        <f>VLOOKUP(H86,'Дни недели сортировка'!A:B,2,FALSE)</f>
        <v>05-пятница</v>
      </c>
      <c r="J86" s="23">
        <v>0.7569444444444444</v>
      </c>
      <c r="K86" s="11" t="s">
        <v>28</v>
      </c>
      <c r="L86" s="11" t="s">
        <v>375</v>
      </c>
      <c r="M86" s="11" t="s">
        <v>36</v>
      </c>
      <c r="N86" s="17">
        <v>1597737.0</v>
      </c>
      <c r="O86" s="17">
        <f>N86-1.5%*N86</f>
        <v>1573770.945</v>
      </c>
      <c r="P86" s="17">
        <f>O86*17.43%</f>
        <v>274308.2757</v>
      </c>
      <c r="Q86" s="17">
        <f>P86*7.2%</f>
        <v>19750.19585</v>
      </c>
      <c r="R86" s="17">
        <f t="shared" si="5"/>
        <v>23966.055</v>
      </c>
      <c r="S86" s="17">
        <f>O86*0.58%</f>
        <v>9127.871481</v>
      </c>
      <c r="T86" s="11" t="s">
        <v>376</v>
      </c>
      <c r="U86" s="17">
        <v>18170.180183262244</v>
      </c>
      <c r="V86" s="18">
        <v>7030.042712904163</v>
      </c>
      <c r="W86" s="18">
        <v>5975.536305968538</v>
      </c>
      <c r="X86" s="18">
        <v>4720.673681715145</v>
      </c>
    </row>
    <row r="87" ht="15.75" customHeight="1">
      <c r="A87" s="10" t="s">
        <v>377</v>
      </c>
      <c r="B87" s="11" t="s">
        <v>378</v>
      </c>
      <c r="C87" s="12" t="s">
        <v>26</v>
      </c>
      <c r="D87" s="12" t="s">
        <v>34</v>
      </c>
      <c r="E87" s="19">
        <v>44512.0</v>
      </c>
      <c r="F87" s="14">
        <f t="shared" si="1"/>
        <v>2021</v>
      </c>
      <c r="G87" s="15">
        <f t="shared" si="2"/>
        <v>46</v>
      </c>
      <c r="H87" s="15">
        <f t="shared" si="3"/>
        <v>5</v>
      </c>
      <c r="I87" s="15" t="str">
        <f>VLOOKUP(H87,'Дни недели сортировка'!A:B,2,FALSE)</f>
        <v>05-пятница</v>
      </c>
      <c r="J87" s="23">
        <v>0.7569444444444444</v>
      </c>
      <c r="K87" s="11" t="s">
        <v>28</v>
      </c>
      <c r="L87" s="11" t="s">
        <v>379</v>
      </c>
      <c r="M87" s="11" t="s">
        <v>42</v>
      </c>
      <c r="N87" s="17">
        <v>1381312.0</v>
      </c>
      <c r="O87" s="17">
        <f t="shared" ref="O87:O88" si="33">N87-2%*N87</f>
        <v>1353685.76</v>
      </c>
      <c r="P87" s="17">
        <f>O87*11.05%</f>
        <v>149582.2765</v>
      </c>
      <c r="Q87" s="17">
        <f>P87*12%</f>
        <v>17949.87318</v>
      </c>
      <c r="R87" s="17">
        <f t="shared" si="5"/>
        <v>27626.24</v>
      </c>
      <c r="S87" s="17">
        <f>O87*0.59%</f>
        <v>7986.745984</v>
      </c>
      <c r="T87" s="11" t="s">
        <v>380</v>
      </c>
      <c r="U87" s="17">
        <v>16693.382055168</v>
      </c>
      <c r="V87" s="18">
        <v>5769.232838266061</v>
      </c>
      <c r="W87" s="18">
        <v>4823.0786527904265</v>
      </c>
      <c r="X87" s="18">
        <v>3617.3089895928197</v>
      </c>
    </row>
    <row r="88" ht="15.75" customHeight="1">
      <c r="A88" s="10" t="s">
        <v>381</v>
      </c>
      <c r="B88" s="11" t="s">
        <v>382</v>
      </c>
      <c r="C88" s="12" t="s">
        <v>26</v>
      </c>
      <c r="D88" s="12" t="s">
        <v>34</v>
      </c>
      <c r="E88" s="19">
        <v>44512.0</v>
      </c>
      <c r="F88" s="14">
        <f t="shared" si="1"/>
        <v>2021</v>
      </c>
      <c r="G88" s="15">
        <f t="shared" si="2"/>
        <v>46</v>
      </c>
      <c r="H88" s="15">
        <f t="shared" si="3"/>
        <v>5</v>
      </c>
      <c r="I88" s="15" t="str">
        <f>VLOOKUP(H88,'Дни недели сортировка'!A:B,2,FALSE)</f>
        <v>05-пятница</v>
      </c>
      <c r="J88" s="23">
        <v>0.7569444444444444</v>
      </c>
      <c r="K88" s="11" t="s">
        <v>28</v>
      </c>
      <c r="L88" s="11" t="s">
        <v>383</v>
      </c>
      <c r="M88" s="11" t="s">
        <v>30</v>
      </c>
      <c r="N88" s="17">
        <v>1906931.0</v>
      </c>
      <c r="O88" s="17">
        <f t="shared" si="33"/>
        <v>1868792.38</v>
      </c>
      <c r="P88" s="17">
        <f>O88*9.2%</f>
        <v>171928.899</v>
      </c>
      <c r="Q88" s="17">
        <f>P88*9%</f>
        <v>15473.60091</v>
      </c>
      <c r="R88" s="17">
        <f t="shared" si="5"/>
        <v>38138.62</v>
      </c>
      <c r="S88" s="17">
        <f t="shared" ref="S88:S89" si="34">O88*0.57%</f>
        <v>10652.11657</v>
      </c>
      <c r="T88" s="11" t="s">
        <v>384</v>
      </c>
      <c r="U88" s="17">
        <v>14080.976824824</v>
      </c>
      <c r="V88" s="18">
        <v>3399.1478055125135</v>
      </c>
      <c r="W88" s="18">
        <v>2760.108018076161</v>
      </c>
      <c r="X88" s="18">
        <v>2014.8788531955975</v>
      </c>
    </row>
    <row r="89" ht="15.75" customHeight="1">
      <c r="A89" s="10" t="s">
        <v>385</v>
      </c>
      <c r="B89" s="11" t="s">
        <v>386</v>
      </c>
      <c r="C89" s="12" t="s">
        <v>26</v>
      </c>
      <c r="D89" s="12" t="s">
        <v>34</v>
      </c>
      <c r="E89" s="19">
        <v>44512.0</v>
      </c>
      <c r="F89" s="14">
        <f t="shared" si="1"/>
        <v>2021</v>
      </c>
      <c r="G89" s="15">
        <f t="shared" si="2"/>
        <v>46</v>
      </c>
      <c r="H89" s="15">
        <f t="shared" si="3"/>
        <v>5</v>
      </c>
      <c r="I89" s="15" t="str">
        <f>VLOOKUP(H89,'Дни недели сортировка'!A:B,2,FALSE)</f>
        <v>05-пятница</v>
      </c>
      <c r="J89" s="23">
        <v>0.7569444444444444</v>
      </c>
      <c r="K89" s="11" t="s">
        <v>28</v>
      </c>
      <c r="L89" s="11" t="s">
        <v>387</v>
      </c>
      <c r="M89" s="11" t="s">
        <v>36</v>
      </c>
      <c r="N89" s="17">
        <v>2074099.0</v>
      </c>
      <c r="O89" s="17">
        <f>N89-1.5%*N89</f>
        <v>2042987.515</v>
      </c>
      <c r="P89" s="17">
        <f>O89*17.43%</f>
        <v>356092.7239</v>
      </c>
      <c r="Q89" s="17">
        <f>P89*8.4%</f>
        <v>29911.7888</v>
      </c>
      <c r="R89" s="17">
        <f t="shared" si="5"/>
        <v>31111.485</v>
      </c>
      <c r="S89" s="17">
        <f t="shared" si="34"/>
        <v>11645.02884</v>
      </c>
      <c r="T89" s="11" t="s">
        <v>388</v>
      </c>
      <c r="U89" s="17">
        <v>26023.25626001766</v>
      </c>
      <c r="V89" s="18">
        <v>14817.642114454056</v>
      </c>
      <c r="W89" s="18">
        <v>14521.289272164975</v>
      </c>
      <c r="X89" s="18">
        <v>11471.81852501033</v>
      </c>
    </row>
    <row r="90" ht="15.75" customHeight="1">
      <c r="A90" s="10" t="s">
        <v>389</v>
      </c>
      <c r="B90" s="11" t="s">
        <v>390</v>
      </c>
      <c r="C90" s="12" t="s">
        <v>26</v>
      </c>
      <c r="D90" s="12" t="s">
        <v>34</v>
      </c>
      <c r="E90" s="19">
        <v>44512.0</v>
      </c>
      <c r="F90" s="14">
        <f t="shared" si="1"/>
        <v>2021</v>
      </c>
      <c r="G90" s="15">
        <f t="shared" si="2"/>
        <v>46</v>
      </c>
      <c r="H90" s="15">
        <f t="shared" si="3"/>
        <v>5</v>
      </c>
      <c r="I90" s="15" t="str">
        <f>VLOOKUP(H90,'Дни недели сортировка'!A:B,2,FALSE)</f>
        <v>05-пятница</v>
      </c>
      <c r="J90" s="23">
        <v>0.7569444444444444</v>
      </c>
      <c r="K90" s="11" t="s">
        <v>28</v>
      </c>
      <c r="L90" s="11" t="s">
        <v>391</v>
      </c>
      <c r="M90" s="11" t="s">
        <v>42</v>
      </c>
      <c r="N90" s="17">
        <v>2169298.0</v>
      </c>
      <c r="O90" s="17">
        <f t="shared" ref="O90:O91" si="35">N90-2%*N90</f>
        <v>2125912.04</v>
      </c>
      <c r="P90" s="17">
        <f>O90*11.05%</f>
        <v>234913.2804</v>
      </c>
      <c r="Q90" s="17">
        <f>P90*3.9%</f>
        <v>9161.617936</v>
      </c>
      <c r="R90" s="17">
        <f t="shared" si="5"/>
        <v>43385.96</v>
      </c>
      <c r="S90" s="17">
        <f>O90*0.5%</f>
        <v>10629.5602</v>
      </c>
      <c r="T90" s="11" t="s">
        <v>392</v>
      </c>
      <c r="U90" s="17">
        <v>6321.5163761021995</v>
      </c>
      <c r="V90" s="18">
        <v>1641.6978028737412</v>
      </c>
      <c r="W90" s="18">
        <v>1428.2770885001548</v>
      </c>
      <c r="X90" s="18">
        <v>1185.4699834551284</v>
      </c>
    </row>
    <row r="91" ht="15.75" customHeight="1">
      <c r="A91" s="10" t="s">
        <v>393</v>
      </c>
      <c r="B91" s="11" t="s">
        <v>394</v>
      </c>
      <c r="C91" s="12" t="s">
        <v>26</v>
      </c>
      <c r="D91" s="12" t="s">
        <v>34</v>
      </c>
      <c r="E91" s="13">
        <v>44512.0</v>
      </c>
      <c r="F91" s="14">
        <f t="shared" si="1"/>
        <v>2021</v>
      </c>
      <c r="G91" s="15">
        <f t="shared" si="2"/>
        <v>46</v>
      </c>
      <c r="H91" s="15">
        <f t="shared" si="3"/>
        <v>5</v>
      </c>
      <c r="I91" s="15" t="str">
        <f>VLOOKUP(H91,'Дни недели сортировка'!A:B,2,FALSE)</f>
        <v>05-пятница</v>
      </c>
      <c r="J91" s="16">
        <v>0.5652777777777778</v>
      </c>
      <c r="K91" s="11" t="s">
        <v>28</v>
      </c>
      <c r="L91" s="11" t="s">
        <v>395</v>
      </c>
      <c r="M91" s="11" t="s">
        <v>30</v>
      </c>
      <c r="N91" s="17">
        <v>1775030.0</v>
      </c>
      <c r="O91" s="17">
        <f t="shared" si="35"/>
        <v>1739529.4</v>
      </c>
      <c r="P91" s="17">
        <f>O91*9.2%</f>
        <v>160036.7048</v>
      </c>
      <c r="Q91" s="17">
        <f>P91*7.2%</f>
        <v>11522.64275</v>
      </c>
      <c r="R91" s="17">
        <f t="shared" si="5"/>
        <v>35500.6</v>
      </c>
      <c r="S91" s="17">
        <f>O91*0.58%</f>
        <v>10089.27052</v>
      </c>
      <c r="T91" s="11" t="s">
        <v>396</v>
      </c>
      <c r="U91" s="17">
        <v>11176.963463232</v>
      </c>
      <c r="V91" s="18">
        <v>4661.911460514067</v>
      </c>
      <c r="W91" s="18">
        <v>3962.6247414369564</v>
      </c>
      <c r="X91" s="18">
        <v>3249.352287978304</v>
      </c>
    </row>
    <row r="92" ht="15.75" customHeight="1">
      <c r="A92" s="10" t="s">
        <v>397</v>
      </c>
      <c r="B92" s="11" t="s">
        <v>398</v>
      </c>
      <c r="C92" s="12" t="s">
        <v>26</v>
      </c>
      <c r="D92" s="12" t="s">
        <v>34</v>
      </c>
      <c r="E92" s="19">
        <v>44512.0</v>
      </c>
      <c r="F92" s="14">
        <f t="shared" si="1"/>
        <v>2021</v>
      </c>
      <c r="G92" s="15">
        <f t="shared" si="2"/>
        <v>46</v>
      </c>
      <c r="H92" s="15">
        <f t="shared" si="3"/>
        <v>5</v>
      </c>
      <c r="I92" s="15" t="str">
        <f>VLOOKUP(H92,'Дни недели сортировка'!A:B,2,FALSE)</f>
        <v>05-пятница</v>
      </c>
      <c r="J92" s="23">
        <v>0.7569444444444444</v>
      </c>
      <c r="K92" s="11" t="s">
        <v>28</v>
      </c>
      <c r="L92" s="11" t="s">
        <v>399</v>
      </c>
      <c r="M92" s="11" t="s">
        <v>36</v>
      </c>
      <c r="N92" s="17">
        <v>1937172.0</v>
      </c>
      <c r="O92" s="17">
        <f>N92-1.5%*N92</f>
        <v>1908114.42</v>
      </c>
      <c r="P92" s="17">
        <f>O92*11.05%</f>
        <v>210846.6434</v>
      </c>
      <c r="Q92" s="17">
        <f>P92*12%</f>
        <v>25301.59721</v>
      </c>
      <c r="R92" s="17">
        <f t="shared" si="5"/>
        <v>29057.58</v>
      </c>
      <c r="S92" s="17">
        <f>O92*0.59%</f>
        <v>11257.87508</v>
      </c>
      <c r="T92" s="11" t="s">
        <v>400</v>
      </c>
      <c r="U92" s="17">
        <v>21506.357627819998</v>
      </c>
      <c r="V92" s="18">
        <v>13030.702086696136</v>
      </c>
      <c r="W92" s="18">
        <v>10893.666944477969</v>
      </c>
      <c r="X92" s="18">
        <v>8605.996886137596</v>
      </c>
    </row>
    <row r="93" ht="15.75" customHeight="1">
      <c r="A93" s="10" t="s">
        <v>401</v>
      </c>
      <c r="B93" s="11" t="s">
        <v>402</v>
      </c>
      <c r="C93" s="12" t="s">
        <v>26</v>
      </c>
      <c r="D93" s="12" t="s">
        <v>34</v>
      </c>
      <c r="E93" s="19">
        <v>44512.0</v>
      </c>
      <c r="F93" s="14">
        <f t="shared" si="1"/>
        <v>2021</v>
      </c>
      <c r="G93" s="15">
        <f t="shared" si="2"/>
        <v>46</v>
      </c>
      <c r="H93" s="15">
        <f t="shared" si="3"/>
        <v>5</v>
      </c>
      <c r="I93" s="15" t="str">
        <f>VLOOKUP(H93,'Дни недели сортировка'!A:B,2,FALSE)</f>
        <v>05-пятница</v>
      </c>
      <c r="J93" s="23">
        <v>0.7569444444444444</v>
      </c>
      <c r="K93" s="11" t="s">
        <v>28</v>
      </c>
      <c r="L93" s="11" t="s">
        <v>403</v>
      </c>
      <c r="M93" s="11" t="s">
        <v>42</v>
      </c>
      <c r="N93" s="17">
        <v>961202.0</v>
      </c>
      <c r="O93" s="17">
        <f t="shared" ref="O93:O94" si="36">N93-2%*N93</f>
        <v>941977.96</v>
      </c>
      <c r="P93" s="17">
        <f>O93*18%</f>
        <v>169556.0328</v>
      </c>
      <c r="Q93" s="17">
        <f>P93*9%</f>
        <v>15260.04295</v>
      </c>
      <c r="R93" s="17">
        <f t="shared" si="5"/>
        <v>19224.04</v>
      </c>
      <c r="S93" s="17">
        <f t="shared" ref="S93:S94" si="37">O93*0.57%</f>
        <v>5369.274372</v>
      </c>
      <c r="T93" s="11" t="s">
        <v>404</v>
      </c>
      <c r="U93" s="17">
        <v>14039.23951584</v>
      </c>
      <c r="V93" s="18">
        <v>5431.7817686784965</v>
      </c>
      <c r="W93" s="18">
        <v>4410.60679616694</v>
      </c>
      <c r="X93" s="18">
        <v>3307.9550971252047</v>
      </c>
    </row>
    <row r="94" ht="15.75" customHeight="1">
      <c r="A94" s="10" t="s">
        <v>405</v>
      </c>
      <c r="B94" s="11" t="s">
        <v>406</v>
      </c>
      <c r="C94" s="12" t="s">
        <v>26</v>
      </c>
      <c r="D94" s="12" t="s">
        <v>34</v>
      </c>
      <c r="E94" s="19">
        <v>44512.0</v>
      </c>
      <c r="F94" s="14">
        <f t="shared" si="1"/>
        <v>2021</v>
      </c>
      <c r="G94" s="15">
        <f t="shared" si="2"/>
        <v>46</v>
      </c>
      <c r="H94" s="15">
        <f t="shared" si="3"/>
        <v>5</v>
      </c>
      <c r="I94" s="15" t="str">
        <f>VLOOKUP(H94,'Дни недели сортировка'!A:B,2,FALSE)</f>
        <v>05-пятница</v>
      </c>
      <c r="J94" s="23">
        <v>0.7569444444444444</v>
      </c>
      <c r="K94" s="11" t="s">
        <v>28</v>
      </c>
      <c r="L94" s="11" t="s">
        <v>407</v>
      </c>
      <c r="M94" s="11" t="s">
        <v>30</v>
      </c>
      <c r="N94" s="17">
        <v>553518.0</v>
      </c>
      <c r="O94" s="17">
        <f t="shared" si="36"/>
        <v>542447.64</v>
      </c>
      <c r="P94" s="17">
        <f>O94*17.43%</f>
        <v>94548.62365</v>
      </c>
      <c r="Q94" s="17">
        <f>P94*8.4%</f>
        <v>7942.084387</v>
      </c>
      <c r="R94" s="17">
        <f t="shared" si="5"/>
        <v>11070.36</v>
      </c>
      <c r="S94" s="17">
        <f t="shared" si="37"/>
        <v>3091.951548</v>
      </c>
      <c r="T94" s="11" t="s">
        <v>408</v>
      </c>
      <c r="U94" s="17">
        <v>7386.138479694242</v>
      </c>
      <c r="V94" s="18">
        <v>2552.6494585823298</v>
      </c>
      <c r="W94" s="18">
        <v>2501.5964694106833</v>
      </c>
      <c r="X94" s="18">
        <v>1826.1654226697988</v>
      </c>
    </row>
    <row r="95" ht="15.75" customHeight="1">
      <c r="A95" s="10" t="s">
        <v>409</v>
      </c>
      <c r="B95" s="11" t="s">
        <v>410</v>
      </c>
      <c r="C95" s="12" t="s">
        <v>26</v>
      </c>
      <c r="D95" s="12" t="s">
        <v>411</v>
      </c>
      <c r="E95" s="27">
        <v>44532.0</v>
      </c>
      <c r="F95" s="14">
        <f t="shared" si="1"/>
        <v>2021</v>
      </c>
      <c r="G95" s="15">
        <f t="shared" si="2"/>
        <v>48</v>
      </c>
      <c r="H95" s="15">
        <f t="shared" si="3"/>
        <v>4</v>
      </c>
      <c r="I95" s="15" t="str">
        <f>VLOOKUP(H95,'Дни недели сортировка'!A:B,2,FALSE)</f>
        <v>04-четверг</v>
      </c>
      <c r="J95" s="28">
        <v>0.5618055555555556</v>
      </c>
      <c r="K95" s="11" t="s">
        <v>28</v>
      </c>
      <c r="L95" s="11" t="s">
        <v>412</v>
      </c>
      <c r="M95" s="11" t="s">
        <v>36</v>
      </c>
      <c r="N95" s="17">
        <v>2423128.0</v>
      </c>
      <c r="O95" s="17">
        <f>N95-1.5%*N95</f>
        <v>2386781.08</v>
      </c>
      <c r="P95" s="17">
        <f>O95*11.05%</f>
        <v>263739.3093</v>
      </c>
      <c r="Q95" s="17">
        <f>P95*3.9%</f>
        <v>10285.83306</v>
      </c>
      <c r="R95" s="17">
        <f t="shared" si="5"/>
        <v>36346.92</v>
      </c>
      <c r="S95" s="17">
        <f>O95*0.5%</f>
        <v>11933.9054</v>
      </c>
      <c r="T95" s="11" t="s">
        <v>413</v>
      </c>
      <c r="U95" s="17">
        <v>9360.108088476602</v>
      </c>
      <c r="V95" s="18">
        <v>2259.530092558252</v>
      </c>
      <c r="W95" s="18">
        <v>1965.7911805256792</v>
      </c>
      <c r="X95" s="18">
        <v>1552.9750326152866</v>
      </c>
    </row>
    <row r="96" ht="15.75" customHeight="1">
      <c r="A96" s="10" t="s">
        <v>414</v>
      </c>
      <c r="B96" s="11" t="s">
        <v>415</v>
      </c>
      <c r="C96" s="12" t="s">
        <v>26</v>
      </c>
      <c r="D96" s="12" t="s">
        <v>411</v>
      </c>
      <c r="E96" s="27">
        <v>44532.0</v>
      </c>
      <c r="F96" s="14">
        <f t="shared" si="1"/>
        <v>2021</v>
      </c>
      <c r="G96" s="15">
        <f t="shared" si="2"/>
        <v>48</v>
      </c>
      <c r="H96" s="15">
        <f t="shared" si="3"/>
        <v>4</v>
      </c>
      <c r="I96" s="15" t="str">
        <f>VLOOKUP(H96,'Дни недели сортировка'!A:B,2,FALSE)</f>
        <v>04-четверг</v>
      </c>
      <c r="J96" s="28">
        <v>0.5756944444444444</v>
      </c>
      <c r="K96" s="11" t="s">
        <v>28</v>
      </c>
      <c r="L96" s="11" t="s">
        <v>416</v>
      </c>
      <c r="M96" s="11" t="s">
        <v>42</v>
      </c>
      <c r="N96" s="17">
        <v>1613899.0</v>
      </c>
      <c r="O96" s="17">
        <f t="shared" ref="O96:O97" si="38">N96-2%*N96</f>
        <v>1581621.02</v>
      </c>
      <c r="P96" s="17">
        <f>O96*9.2%</f>
        <v>145509.1338</v>
      </c>
      <c r="Q96" s="17">
        <f>P96*7.2%</f>
        <v>10476.65764</v>
      </c>
      <c r="R96" s="17">
        <f t="shared" si="5"/>
        <v>32277.98</v>
      </c>
      <c r="S96" s="17">
        <f>O96*0.58%</f>
        <v>9173.401916</v>
      </c>
      <c r="T96" s="11" t="s">
        <v>417</v>
      </c>
      <c r="U96" s="17">
        <v>9114.6921437376</v>
      </c>
      <c r="V96" s="18">
        <v>5189.90570664419</v>
      </c>
      <c r="W96" s="18">
        <v>4411.419850647561</v>
      </c>
      <c r="X96" s="18">
        <v>3661.478476037476</v>
      </c>
    </row>
    <row r="97" ht="15.75" customHeight="1">
      <c r="A97" s="10" t="s">
        <v>418</v>
      </c>
      <c r="B97" s="11" t="s">
        <v>419</v>
      </c>
      <c r="C97" s="12" t="s">
        <v>26</v>
      </c>
      <c r="D97" s="12" t="s">
        <v>411</v>
      </c>
      <c r="E97" s="27">
        <v>44532.0</v>
      </c>
      <c r="F97" s="14">
        <f t="shared" si="1"/>
        <v>2021</v>
      </c>
      <c r="G97" s="15">
        <f t="shared" si="2"/>
        <v>48</v>
      </c>
      <c r="H97" s="15">
        <f t="shared" si="3"/>
        <v>4</v>
      </c>
      <c r="I97" s="15" t="str">
        <f>VLOOKUP(H97,'Дни недели сортировка'!A:B,2,FALSE)</f>
        <v>04-четверг</v>
      </c>
      <c r="J97" s="28">
        <v>0.575</v>
      </c>
      <c r="K97" s="11" t="s">
        <v>28</v>
      </c>
      <c r="L97" s="11" t="s">
        <v>420</v>
      </c>
      <c r="M97" s="11" t="s">
        <v>30</v>
      </c>
      <c r="N97" s="17">
        <v>1168943.0</v>
      </c>
      <c r="O97" s="17">
        <f t="shared" si="38"/>
        <v>1145564.14</v>
      </c>
      <c r="P97" s="17">
        <f>O97*17.43%</f>
        <v>199671.8296</v>
      </c>
      <c r="Q97" s="17">
        <f>P97*12%</f>
        <v>23960.61955</v>
      </c>
      <c r="R97" s="17">
        <f t="shared" si="5"/>
        <v>23378.86</v>
      </c>
      <c r="S97" s="17">
        <f>O97*0.59%</f>
        <v>6758.828426</v>
      </c>
      <c r="T97" s="11" t="s">
        <v>421</v>
      </c>
      <c r="U97" s="17">
        <v>16532.8274910456</v>
      </c>
      <c r="V97" s="18">
        <v>4293.575299424542</v>
      </c>
      <c r="W97" s="18">
        <v>3649.5390045108607</v>
      </c>
      <c r="X97" s="18">
        <v>2992.6219836989058</v>
      </c>
    </row>
    <row r="98" ht="15.75" customHeight="1">
      <c r="A98" s="10" t="s">
        <v>422</v>
      </c>
      <c r="B98" s="11" t="s">
        <v>423</v>
      </c>
      <c r="C98" s="12" t="s">
        <v>26</v>
      </c>
      <c r="D98" s="12" t="s">
        <v>411</v>
      </c>
      <c r="E98" s="27">
        <v>44536.0</v>
      </c>
      <c r="F98" s="14">
        <f t="shared" si="1"/>
        <v>2021</v>
      </c>
      <c r="G98" s="15">
        <f t="shared" si="2"/>
        <v>49</v>
      </c>
      <c r="H98" s="15">
        <f t="shared" si="3"/>
        <v>1</v>
      </c>
      <c r="I98" s="15" t="str">
        <f>VLOOKUP(H98,'Дни недели сортировка'!A:B,2,FALSE)</f>
        <v>01-понедельник</v>
      </c>
      <c r="J98" s="28">
        <v>0.65</v>
      </c>
      <c r="K98" s="11" t="s">
        <v>28</v>
      </c>
      <c r="L98" s="11" t="s">
        <v>424</v>
      </c>
      <c r="M98" s="11" t="s">
        <v>36</v>
      </c>
      <c r="N98" s="17">
        <v>1227828.0</v>
      </c>
      <c r="O98" s="17">
        <f>N98-1.5%*N98</f>
        <v>1209410.58</v>
      </c>
      <c r="P98" s="17">
        <f>O98*11.05%</f>
        <v>133639.8691</v>
      </c>
      <c r="Q98" s="17">
        <f>P98*9%</f>
        <v>12027.58822</v>
      </c>
      <c r="R98" s="17">
        <f t="shared" si="5"/>
        <v>18417.42</v>
      </c>
      <c r="S98" s="17">
        <f t="shared" ref="S98:S99" si="39">O98*0.57%</f>
        <v>6893.640306</v>
      </c>
      <c r="T98" s="11" t="s">
        <v>425</v>
      </c>
      <c r="U98" s="17">
        <v>11666.760571557</v>
      </c>
      <c r="V98" s="18">
        <v>4866.2058343964245</v>
      </c>
      <c r="W98" s="18">
        <v>4068.1480775554105</v>
      </c>
      <c r="X98" s="18">
        <v>3213.8369812687743</v>
      </c>
    </row>
    <row r="99" ht="15.75" customHeight="1">
      <c r="A99" s="10" t="s">
        <v>426</v>
      </c>
      <c r="B99" s="11" t="s">
        <v>427</v>
      </c>
      <c r="C99" s="12" t="s">
        <v>26</v>
      </c>
      <c r="D99" s="12" t="s">
        <v>411</v>
      </c>
      <c r="E99" s="27">
        <v>44536.0</v>
      </c>
      <c r="F99" s="14">
        <f t="shared" si="1"/>
        <v>2021</v>
      </c>
      <c r="G99" s="15">
        <f t="shared" si="2"/>
        <v>49</v>
      </c>
      <c r="H99" s="15">
        <f t="shared" si="3"/>
        <v>1</v>
      </c>
      <c r="I99" s="15" t="str">
        <f>VLOOKUP(H99,'Дни недели сортировка'!A:B,2,FALSE)</f>
        <v>01-понедельник</v>
      </c>
      <c r="J99" s="28">
        <v>0.6493055555555556</v>
      </c>
      <c r="K99" s="11" t="s">
        <v>28</v>
      </c>
      <c r="L99" s="11" t="s">
        <v>428</v>
      </c>
      <c r="M99" s="11" t="s">
        <v>42</v>
      </c>
      <c r="N99" s="17">
        <v>1137692.0</v>
      </c>
      <c r="O99" s="17">
        <f t="shared" ref="O99:O100" si="40">N99-2%*N99</f>
        <v>1114938.16</v>
      </c>
      <c r="P99" s="17">
        <f>O99*9.2%</f>
        <v>102574.3107</v>
      </c>
      <c r="Q99" s="17">
        <f>P99*8.4%</f>
        <v>8616.2421</v>
      </c>
      <c r="R99" s="17">
        <f t="shared" si="5"/>
        <v>22753.84</v>
      </c>
      <c r="S99" s="17">
        <f t="shared" si="39"/>
        <v>6355.147512</v>
      </c>
      <c r="T99" s="11" t="s">
        <v>429</v>
      </c>
      <c r="U99" s="17">
        <v>7323.805785408</v>
      </c>
      <c r="V99" s="18">
        <v>4437.493925378707</v>
      </c>
      <c r="W99" s="18">
        <v>3603.2450674075103</v>
      </c>
      <c r="X99" s="18">
        <v>2702.433800555633</v>
      </c>
    </row>
    <row r="100" ht="15.75" customHeight="1">
      <c r="A100" s="10" t="s">
        <v>430</v>
      </c>
      <c r="B100" s="11" t="s">
        <v>431</v>
      </c>
      <c r="C100" s="12" t="s">
        <v>26</v>
      </c>
      <c r="D100" s="12" t="s">
        <v>411</v>
      </c>
      <c r="E100" s="27">
        <v>44543.0</v>
      </c>
      <c r="F100" s="14">
        <f t="shared" si="1"/>
        <v>2021</v>
      </c>
      <c r="G100" s="15">
        <f t="shared" si="2"/>
        <v>50</v>
      </c>
      <c r="H100" s="15">
        <f t="shared" si="3"/>
        <v>1</v>
      </c>
      <c r="I100" s="15" t="str">
        <f>VLOOKUP(H100,'Дни недели сортировка'!A:B,2,FALSE)</f>
        <v>01-понедельник</v>
      </c>
      <c r="J100" s="28">
        <v>0.6152777777777778</v>
      </c>
      <c r="K100" s="11" t="s">
        <v>28</v>
      </c>
      <c r="L100" s="11" t="s">
        <v>432</v>
      </c>
      <c r="M100" s="11" t="s">
        <v>30</v>
      </c>
      <c r="N100" s="17">
        <v>1730060.0</v>
      </c>
      <c r="O100" s="17">
        <f t="shared" si="40"/>
        <v>1695458.8</v>
      </c>
      <c r="P100" s="17">
        <f>O100*11.05%</f>
        <v>187348.1974</v>
      </c>
      <c r="Q100" s="17">
        <f>P100*3.9%</f>
        <v>7306.579699</v>
      </c>
      <c r="R100" s="17">
        <f t="shared" si="5"/>
        <v>34601.2</v>
      </c>
      <c r="S100" s="17">
        <f>O100*0.5%</f>
        <v>8477.294</v>
      </c>
      <c r="T100" s="11" t="s">
        <v>433</v>
      </c>
      <c r="U100" s="17">
        <v>6722.053322712</v>
      </c>
      <c r="V100" s="18">
        <v>2600.762430557273</v>
      </c>
      <c r="W100" s="18">
        <v>2548.7471819461275</v>
      </c>
      <c r="X100" s="18">
        <v>1860.585442820673</v>
      </c>
    </row>
    <row r="101" ht="15.75" customHeight="1">
      <c r="A101" s="10" t="s">
        <v>434</v>
      </c>
      <c r="B101" s="11" t="s">
        <v>435</v>
      </c>
      <c r="C101" s="12" t="s">
        <v>26</v>
      </c>
      <c r="D101" s="12" t="s">
        <v>411</v>
      </c>
      <c r="E101" s="27">
        <v>44539.0</v>
      </c>
      <c r="F101" s="14">
        <f t="shared" si="1"/>
        <v>2021</v>
      </c>
      <c r="G101" s="15">
        <f t="shared" si="2"/>
        <v>49</v>
      </c>
      <c r="H101" s="15">
        <f t="shared" si="3"/>
        <v>4</v>
      </c>
      <c r="I101" s="15" t="str">
        <f>VLOOKUP(H101,'Дни недели сортировка'!A:B,2,FALSE)</f>
        <v>04-четверг</v>
      </c>
      <c r="J101" s="28">
        <v>0.6680555555555555</v>
      </c>
      <c r="K101" s="11" t="s">
        <v>28</v>
      </c>
      <c r="L101" s="11" t="s">
        <v>436</v>
      </c>
      <c r="M101" s="11" t="s">
        <v>36</v>
      </c>
      <c r="N101" s="17">
        <v>2131798.0</v>
      </c>
      <c r="O101" s="17">
        <f>N101-1.5%*N101</f>
        <v>2099821.03</v>
      </c>
      <c r="P101" s="17">
        <f>O101*18%</f>
        <v>377967.7854</v>
      </c>
      <c r="Q101" s="17">
        <f>P101*7.2%</f>
        <v>27213.68055</v>
      </c>
      <c r="R101" s="17">
        <f t="shared" si="5"/>
        <v>31976.97</v>
      </c>
      <c r="S101" s="17">
        <f>O101*0.58%</f>
        <v>12178.96197</v>
      </c>
      <c r="T101" s="11" t="s">
        <v>437</v>
      </c>
      <c r="U101" s="17">
        <v>25308.722910384</v>
      </c>
      <c r="V101" s="18">
        <v>8746.69463782871</v>
      </c>
      <c r="W101" s="18">
        <v>7609.624334910978</v>
      </c>
      <c r="X101" s="18">
        <v>6011.603224579673</v>
      </c>
    </row>
    <row r="102" ht="15.75" customHeight="1">
      <c r="A102" s="10" t="s">
        <v>438</v>
      </c>
      <c r="B102" s="11" t="s">
        <v>439</v>
      </c>
      <c r="C102" s="12" t="s">
        <v>26</v>
      </c>
      <c r="D102" s="12" t="s">
        <v>34</v>
      </c>
      <c r="E102" s="13">
        <v>44512.0</v>
      </c>
      <c r="F102" s="14">
        <f t="shared" si="1"/>
        <v>2021</v>
      </c>
      <c r="G102" s="15">
        <f t="shared" si="2"/>
        <v>46</v>
      </c>
      <c r="H102" s="15">
        <f t="shared" si="3"/>
        <v>5</v>
      </c>
      <c r="I102" s="15" t="str">
        <f>VLOOKUP(H102,'Дни недели сортировка'!A:B,2,FALSE)</f>
        <v>05-пятница</v>
      </c>
      <c r="J102" s="16">
        <v>0.5652777777777778</v>
      </c>
      <c r="K102" s="11" t="s">
        <v>28</v>
      </c>
      <c r="L102" s="11" t="s">
        <v>440</v>
      </c>
      <c r="M102" s="11" t="s">
        <v>30</v>
      </c>
      <c r="N102" s="17">
        <v>2164372.0</v>
      </c>
      <c r="O102" s="17">
        <f t="shared" ref="O102:O103" si="41">N102-2%*N102</f>
        <v>2121084.56</v>
      </c>
      <c r="P102" s="17">
        <f>O102*11.05%</f>
        <v>234379.8439</v>
      </c>
      <c r="Q102" s="17">
        <f>P102*12%</f>
        <v>28125.58127</v>
      </c>
      <c r="R102" s="17">
        <f t="shared" si="5"/>
        <v>43287.44</v>
      </c>
      <c r="S102" s="17">
        <f>O102*0.59%</f>
        <v>12514.3989</v>
      </c>
      <c r="T102" s="11" t="s">
        <v>441</v>
      </c>
      <c r="U102" s="17">
        <v>25594.278951696</v>
      </c>
      <c r="V102" s="18">
        <v>6178.458938939415</v>
      </c>
      <c r="W102" s="18">
        <v>5251.690098098503</v>
      </c>
      <c r="X102" s="18">
        <v>4358.902781421757</v>
      </c>
    </row>
    <row r="103" ht="15.75" customHeight="1">
      <c r="A103" s="10" t="s">
        <v>442</v>
      </c>
      <c r="B103" s="11" t="s">
        <v>443</v>
      </c>
      <c r="C103" s="12" t="s">
        <v>26</v>
      </c>
      <c r="D103" s="12" t="s">
        <v>411</v>
      </c>
      <c r="E103" s="27">
        <v>44539.0</v>
      </c>
      <c r="F103" s="14">
        <f t="shared" si="1"/>
        <v>2021</v>
      </c>
      <c r="G103" s="15">
        <f t="shared" si="2"/>
        <v>49</v>
      </c>
      <c r="H103" s="15">
        <f t="shared" si="3"/>
        <v>4</v>
      </c>
      <c r="I103" s="15" t="str">
        <f>VLOOKUP(H103,'Дни недели сортировка'!A:B,2,FALSE)</f>
        <v>04-четверг</v>
      </c>
      <c r="J103" s="28">
        <v>0.5430555555555555</v>
      </c>
      <c r="K103" s="11" t="s">
        <v>28</v>
      </c>
      <c r="L103" s="11" t="s">
        <v>444</v>
      </c>
      <c r="M103" s="11" t="s">
        <v>36</v>
      </c>
      <c r="N103" s="17">
        <v>1478133.0</v>
      </c>
      <c r="O103" s="17">
        <f t="shared" si="41"/>
        <v>1448570.34</v>
      </c>
      <c r="P103" s="17">
        <f>O103*18%</f>
        <v>260742.6612</v>
      </c>
      <c r="Q103" s="17">
        <f>P103*9%</f>
        <v>23466.83951</v>
      </c>
      <c r="R103" s="17">
        <f t="shared" si="5"/>
        <v>29562.66</v>
      </c>
      <c r="S103" s="17">
        <f t="shared" ref="S103:S104" si="42">O103*0.34%</f>
        <v>4925.139156</v>
      </c>
      <c r="T103" s="11" t="s">
        <v>445</v>
      </c>
      <c r="U103" s="17">
        <v>20416.15037196</v>
      </c>
      <c r="V103" s="18">
        <v>11624.956021794025</v>
      </c>
      <c r="W103" s="18">
        <v>9718.463234219804</v>
      </c>
      <c r="X103" s="18">
        <v>7969.139852060239</v>
      </c>
    </row>
    <row r="104" ht="15.75" customHeight="1">
      <c r="A104" s="10" t="s">
        <v>446</v>
      </c>
      <c r="B104" s="11" t="s">
        <v>447</v>
      </c>
      <c r="C104" s="12" t="s">
        <v>26</v>
      </c>
      <c r="D104" s="12" t="s">
        <v>411</v>
      </c>
      <c r="E104" s="27">
        <v>44545.0</v>
      </c>
      <c r="F104" s="14">
        <f t="shared" si="1"/>
        <v>2021</v>
      </c>
      <c r="G104" s="15">
        <f t="shared" si="2"/>
        <v>50</v>
      </c>
      <c r="H104" s="15">
        <f t="shared" si="3"/>
        <v>3</v>
      </c>
      <c r="I104" s="15" t="str">
        <f>VLOOKUP(H104,'Дни недели сортировка'!A:B,2,FALSE)</f>
        <v>03-среда</v>
      </c>
      <c r="J104" s="28">
        <v>0.5986111111111111</v>
      </c>
      <c r="K104" s="11" t="s">
        <v>28</v>
      </c>
      <c r="L104" s="11" t="s">
        <v>448</v>
      </c>
      <c r="M104" s="11" t="s">
        <v>42</v>
      </c>
      <c r="N104" s="17">
        <v>1729870.0</v>
      </c>
      <c r="O104" s="17">
        <f>N104-1.5%*N104</f>
        <v>1703921.95</v>
      </c>
      <c r="P104" s="17">
        <f>O104*17.43%</f>
        <v>296993.5959</v>
      </c>
      <c r="Q104" s="17">
        <f>P104*8.4%</f>
        <v>24947.46205</v>
      </c>
      <c r="R104" s="17">
        <f t="shared" si="5"/>
        <v>25948.05</v>
      </c>
      <c r="S104" s="17">
        <f t="shared" si="42"/>
        <v>5793.33463</v>
      </c>
      <c r="T104" s="11" t="s">
        <v>449</v>
      </c>
      <c r="U104" s="17">
        <v>17213.7488174946</v>
      </c>
      <c r="V104" s="18">
        <v>4470.410567903347</v>
      </c>
      <c r="W104" s="18">
        <v>3629.973381137518</v>
      </c>
      <c r="X104" s="18">
        <v>2867.6789710986395</v>
      </c>
    </row>
    <row r="105" ht="15.75" customHeight="1">
      <c r="A105" s="10" t="s">
        <v>450</v>
      </c>
      <c r="B105" s="11" t="s">
        <v>451</v>
      </c>
      <c r="C105" s="12" t="s">
        <v>26</v>
      </c>
      <c r="D105" s="12" t="s">
        <v>411</v>
      </c>
      <c r="E105" s="27">
        <v>44545.0</v>
      </c>
      <c r="F105" s="14">
        <f t="shared" si="1"/>
        <v>2021</v>
      </c>
      <c r="G105" s="15">
        <f t="shared" si="2"/>
        <v>50</v>
      </c>
      <c r="H105" s="15">
        <f t="shared" si="3"/>
        <v>3</v>
      </c>
      <c r="I105" s="15" t="str">
        <f>VLOOKUP(H105,'Дни недели сортировка'!A:B,2,FALSE)</f>
        <v>03-среда</v>
      </c>
      <c r="J105" s="28">
        <v>0.5979166666666667</v>
      </c>
      <c r="K105" s="11" t="s">
        <v>28</v>
      </c>
      <c r="L105" s="11" t="s">
        <v>452</v>
      </c>
      <c r="M105" s="11" t="s">
        <v>30</v>
      </c>
      <c r="N105" s="17">
        <v>649502.0</v>
      </c>
      <c r="O105" s="17">
        <f t="shared" ref="O105:O106" si="43">N105-2%*N105</f>
        <v>636511.96</v>
      </c>
      <c r="P105" s="17">
        <f>O105*11.05%</f>
        <v>70334.57158</v>
      </c>
      <c r="Q105" s="17">
        <f>P105*3.9%</f>
        <v>2743.048292</v>
      </c>
      <c r="R105" s="17">
        <f t="shared" si="5"/>
        <v>12990.04</v>
      </c>
      <c r="S105" s="17">
        <f>O105*0.29%</f>
        <v>1845.884684</v>
      </c>
      <c r="T105" s="11" t="s">
        <v>453</v>
      </c>
      <c r="U105" s="17">
        <v>2660.7568428714003</v>
      </c>
      <c r="V105" s="18">
        <v>1109.801679161661</v>
      </c>
      <c r="W105" s="18">
        <v>1087.6056455784278</v>
      </c>
      <c r="X105" s="18">
        <v>815.7042341838209</v>
      </c>
    </row>
    <row r="106" ht="15.75" customHeight="1">
      <c r="A106" s="10" t="s">
        <v>454</v>
      </c>
      <c r="B106" s="11" t="s">
        <v>455</v>
      </c>
      <c r="C106" s="12" t="s">
        <v>26</v>
      </c>
      <c r="D106" s="12" t="s">
        <v>411</v>
      </c>
      <c r="E106" s="27">
        <v>44546.0</v>
      </c>
      <c r="F106" s="14">
        <f t="shared" si="1"/>
        <v>2021</v>
      </c>
      <c r="G106" s="15">
        <f t="shared" si="2"/>
        <v>50</v>
      </c>
      <c r="H106" s="15">
        <f t="shared" si="3"/>
        <v>4</v>
      </c>
      <c r="I106" s="15" t="str">
        <f>VLOOKUP(H106,'Дни недели сортировка'!A:B,2,FALSE)</f>
        <v>04-четверг</v>
      </c>
      <c r="J106" s="28">
        <v>0.5555555555555556</v>
      </c>
      <c r="K106" s="11" t="s">
        <v>28</v>
      </c>
      <c r="L106" s="11" t="s">
        <v>456</v>
      </c>
      <c r="M106" s="11" t="s">
        <v>36</v>
      </c>
      <c r="N106" s="17">
        <v>2266270.0</v>
      </c>
      <c r="O106" s="17">
        <f t="shared" si="43"/>
        <v>2220944.6</v>
      </c>
      <c r="P106" s="17">
        <f>O106*9.2%</f>
        <v>204326.9032</v>
      </c>
      <c r="Q106" s="17">
        <f>P106*7.2%</f>
        <v>14711.53703</v>
      </c>
      <c r="R106" s="17">
        <f t="shared" si="5"/>
        <v>45325.4</v>
      </c>
      <c r="S106" s="17">
        <f>O106*0.28%</f>
        <v>6218.64488</v>
      </c>
      <c r="T106" s="11" t="s">
        <v>457</v>
      </c>
      <c r="U106" s="17">
        <v>12504.806475840001</v>
      </c>
      <c r="V106" s="18">
        <v>7576.6622437114565</v>
      </c>
      <c r="W106" s="18">
        <v>6591.696152028967</v>
      </c>
      <c r="X106" s="18">
        <v>4811.938190981145</v>
      </c>
    </row>
    <row r="107" ht="15.75" customHeight="1">
      <c r="A107" s="10" t="s">
        <v>458</v>
      </c>
      <c r="B107" s="11" t="s">
        <v>459</v>
      </c>
      <c r="C107" s="12" t="s">
        <v>26</v>
      </c>
      <c r="D107" s="12" t="s">
        <v>411</v>
      </c>
      <c r="E107" s="27">
        <v>44546.0</v>
      </c>
      <c r="F107" s="14">
        <f t="shared" si="1"/>
        <v>2021</v>
      </c>
      <c r="G107" s="15">
        <f t="shared" si="2"/>
        <v>50</v>
      </c>
      <c r="H107" s="15">
        <f t="shared" si="3"/>
        <v>4</v>
      </c>
      <c r="I107" s="15" t="str">
        <f>VLOOKUP(H107,'Дни недели сортировка'!A:B,2,FALSE)</f>
        <v>04-четверг</v>
      </c>
      <c r="J107" s="28">
        <v>0.5541666666666667</v>
      </c>
      <c r="K107" s="11" t="s">
        <v>28</v>
      </c>
      <c r="L107" s="11" t="s">
        <v>460</v>
      </c>
      <c r="M107" s="11" t="s">
        <v>42</v>
      </c>
      <c r="N107" s="17">
        <v>1639899.0</v>
      </c>
      <c r="O107" s="17">
        <f>N107-1.5%*N107</f>
        <v>1615300.515</v>
      </c>
      <c r="P107" s="17">
        <f>O107*17.43%</f>
        <v>281546.8798</v>
      </c>
      <c r="Q107" s="17">
        <f>P107*12%</f>
        <v>33785.62557</v>
      </c>
      <c r="R107" s="17">
        <f t="shared" si="5"/>
        <v>24598.485</v>
      </c>
      <c r="S107" s="17">
        <f t="shared" ref="S107:S108" si="44">O107*0.34%</f>
        <v>5492.021751</v>
      </c>
      <c r="T107" s="11" t="s">
        <v>461</v>
      </c>
      <c r="U107" s="17">
        <v>31082.775526000798</v>
      </c>
      <c r="V107" s="18">
        <v>12025.92585100971</v>
      </c>
      <c r="W107" s="18">
        <v>10222.036973358254</v>
      </c>
      <c r="X107" s="18">
        <v>8075.40920895302</v>
      </c>
    </row>
    <row r="108" ht="15.75" customHeight="1">
      <c r="A108" s="10" t="s">
        <v>462</v>
      </c>
      <c r="B108" s="11" t="s">
        <v>463</v>
      </c>
      <c r="C108" s="12" t="s">
        <v>26</v>
      </c>
      <c r="D108" s="12" t="s">
        <v>411</v>
      </c>
      <c r="E108" s="27">
        <v>44550.0</v>
      </c>
      <c r="F108" s="14">
        <f t="shared" si="1"/>
        <v>2021</v>
      </c>
      <c r="G108" s="15">
        <f t="shared" si="2"/>
        <v>51</v>
      </c>
      <c r="H108" s="15">
        <f t="shared" si="3"/>
        <v>1</v>
      </c>
      <c r="I108" s="15" t="str">
        <f>VLOOKUP(H108,'Дни недели сортировка'!A:B,2,FALSE)</f>
        <v>01-понедельник</v>
      </c>
      <c r="J108" s="28">
        <v>0.7104166666666667</v>
      </c>
      <c r="K108" s="11" t="s">
        <v>28</v>
      </c>
      <c r="L108" s="11" t="s">
        <v>464</v>
      </c>
      <c r="M108" s="11" t="s">
        <v>30</v>
      </c>
      <c r="N108" s="17">
        <v>1307090.0</v>
      </c>
      <c r="O108" s="17">
        <f t="shared" ref="O108:O109" si="45">N108-2%*N108</f>
        <v>1280948.2</v>
      </c>
      <c r="P108" s="17">
        <f>O108*11.05%</f>
        <v>141544.7761</v>
      </c>
      <c r="Q108" s="17">
        <f>P108*9%</f>
        <v>12739.02985</v>
      </c>
      <c r="R108" s="17">
        <f t="shared" si="5"/>
        <v>26141.8</v>
      </c>
      <c r="S108" s="17">
        <f t="shared" si="44"/>
        <v>4355.22388</v>
      </c>
      <c r="T108" s="11" t="s">
        <v>465</v>
      </c>
      <c r="U108" s="17">
        <v>11847.29775957</v>
      </c>
      <c r="V108" s="18">
        <v>4094.4261057073913</v>
      </c>
      <c r="W108" s="18">
        <v>3480.2621898512825</v>
      </c>
      <c r="X108" s="18">
        <v>2888.6176175765645</v>
      </c>
    </row>
    <row r="109" ht="15.75" customHeight="1">
      <c r="A109" s="10" t="s">
        <v>466</v>
      </c>
      <c r="B109" s="11" t="s">
        <v>467</v>
      </c>
      <c r="C109" s="12" t="s">
        <v>26</v>
      </c>
      <c r="D109" s="12" t="s">
        <v>411</v>
      </c>
      <c r="E109" s="27">
        <v>44550.0</v>
      </c>
      <c r="F109" s="14">
        <f t="shared" si="1"/>
        <v>2021</v>
      </c>
      <c r="G109" s="15">
        <f t="shared" si="2"/>
        <v>51</v>
      </c>
      <c r="H109" s="15">
        <f t="shared" si="3"/>
        <v>1</v>
      </c>
      <c r="I109" s="15" t="str">
        <f>VLOOKUP(H109,'Дни недели сортировка'!A:B,2,FALSE)</f>
        <v>01-понедельник</v>
      </c>
      <c r="J109" s="28">
        <v>0.6236111111111111</v>
      </c>
      <c r="K109" s="11" t="s">
        <v>28</v>
      </c>
      <c r="L109" s="11" t="s">
        <v>468</v>
      </c>
      <c r="M109" s="11" t="s">
        <v>36</v>
      </c>
      <c r="N109" s="17">
        <v>2089912.0</v>
      </c>
      <c r="O109" s="17">
        <f t="shared" si="45"/>
        <v>2048113.76</v>
      </c>
      <c r="P109" s="17">
        <f>O109*9.2%</f>
        <v>188426.4659</v>
      </c>
      <c r="Q109" s="17">
        <f>P109*8.4%</f>
        <v>15827.82314</v>
      </c>
      <c r="R109" s="17">
        <f t="shared" si="5"/>
        <v>41798.24</v>
      </c>
      <c r="S109" s="17">
        <f>O109*0.29%</f>
        <v>5939.529904</v>
      </c>
      <c r="T109" s="11" t="s">
        <v>469</v>
      </c>
      <c r="U109" s="17">
        <v>14403.319054924801</v>
      </c>
      <c r="V109" s="18">
        <v>3476.961219858847</v>
      </c>
      <c r="W109" s="18">
        <v>2906.739579801996</v>
      </c>
      <c r="X109" s="18">
        <v>2383.5264554376367</v>
      </c>
    </row>
    <row r="110" ht="15.75" customHeight="1">
      <c r="A110" s="10" t="s">
        <v>470</v>
      </c>
      <c r="B110" s="11" t="s">
        <v>471</v>
      </c>
      <c r="C110" s="12" t="s">
        <v>26</v>
      </c>
      <c r="D110" s="12" t="s">
        <v>411</v>
      </c>
      <c r="E110" s="27">
        <v>44557.0</v>
      </c>
      <c r="F110" s="14">
        <f t="shared" si="1"/>
        <v>2021</v>
      </c>
      <c r="G110" s="15">
        <f t="shared" si="2"/>
        <v>52</v>
      </c>
      <c r="H110" s="15">
        <f t="shared" si="3"/>
        <v>1</v>
      </c>
      <c r="I110" s="15" t="str">
        <f>VLOOKUP(H110,'Дни недели сортировка'!A:B,2,FALSE)</f>
        <v>01-понедельник</v>
      </c>
      <c r="J110" s="28">
        <v>0.6722222222222223</v>
      </c>
      <c r="K110" s="11" t="s">
        <v>28</v>
      </c>
      <c r="L110" s="11" t="s">
        <v>472</v>
      </c>
      <c r="M110" s="11" t="s">
        <v>42</v>
      </c>
      <c r="N110" s="17">
        <v>2478293.0</v>
      </c>
      <c r="O110" s="17">
        <f>N110-1.5%*N110</f>
        <v>2441118.605</v>
      </c>
      <c r="P110" s="17">
        <f>O110*11.05%</f>
        <v>269743.6059</v>
      </c>
      <c r="Q110" s="17">
        <f>P110*3.9%</f>
        <v>10520.00063</v>
      </c>
      <c r="R110" s="17">
        <f t="shared" si="5"/>
        <v>37174.395</v>
      </c>
      <c r="S110" s="17">
        <f>O110*0.28%</f>
        <v>6835.132094</v>
      </c>
      <c r="T110" s="11" t="s">
        <v>473</v>
      </c>
      <c r="U110" s="17">
        <v>9152.400546575325</v>
      </c>
      <c r="V110" s="18">
        <v>5211.37687121999</v>
      </c>
      <c r="W110" s="18">
        <v>4231.638019430632</v>
      </c>
      <c r="X110" s="18">
        <v>3342.9940353501993</v>
      </c>
    </row>
    <row r="111" ht="15.75" customHeight="1">
      <c r="A111" s="10" t="s">
        <v>474</v>
      </c>
      <c r="B111" s="11" t="s">
        <v>475</v>
      </c>
      <c r="C111" s="12" t="s">
        <v>26</v>
      </c>
      <c r="D111" s="12" t="s">
        <v>411</v>
      </c>
      <c r="E111" s="27">
        <v>44557.0</v>
      </c>
      <c r="F111" s="14">
        <f t="shared" si="1"/>
        <v>2021</v>
      </c>
      <c r="G111" s="15">
        <f t="shared" si="2"/>
        <v>52</v>
      </c>
      <c r="H111" s="15">
        <f t="shared" si="3"/>
        <v>1</v>
      </c>
      <c r="I111" s="15" t="str">
        <f>VLOOKUP(H111,'Дни недели сортировка'!A:B,2,FALSE)</f>
        <v>01-понедельник</v>
      </c>
      <c r="J111" s="28">
        <v>0.5534722222222223</v>
      </c>
      <c r="K111" s="11" t="s">
        <v>28</v>
      </c>
      <c r="L111" s="11" t="s">
        <v>476</v>
      </c>
      <c r="M111" s="11" t="s">
        <v>30</v>
      </c>
      <c r="N111" s="17">
        <v>2107380.0</v>
      </c>
      <c r="O111" s="17">
        <f t="shared" ref="O111:O112" si="46">N111-2%*N111</f>
        <v>2065232.4</v>
      </c>
      <c r="P111" s="17">
        <f>O111*18%</f>
        <v>371741.832</v>
      </c>
      <c r="Q111" s="17">
        <f>P111*7.2%</f>
        <v>26765.4119</v>
      </c>
      <c r="R111" s="17">
        <f t="shared" si="5"/>
        <v>42147.6</v>
      </c>
      <c r="S111" s="17">
        <f t="shared" ref="S111:S112" si="47">O111*0.34%</f>
        <v>7021.79016</v>
      </c>
      <c r="T111" s="11" t="s">
        <v>477</v>
      </c>
      <c r="U111" s="17">
        <v>18468.13421376</v>
      </c>
      <c r="V111" s="18">
        <v>4796.174455313472</v>
      </c>
      <c r="W111" s="18">
        <v>4700.2509662072025</v>
      </c>
      <c r="X111" s="18">
        <v>3525.188224655402</v>
      </c>
    </row>
    <row r="112" ht="15.75" customHeight="1">
      <c r="A112" s="10" t="s">
        <v>478</v>
      </c>
      <c r="B112" s="11" t="s">
        <v>479</v>
      </c>
      <c r="C112" s="12" t="s">
        <v>26</v>
      </c>
      <c r="D112" s="12" t="s">
        <v>411</v>
      </c>
      <c r="E112" s="27">
        <v>44557.0</v>
      </c>
      <c r="F112" s="14">
        <f t="shared" si="1"/>
        <v>2021</v>
      </c>
      <c r="G112" s="15">
        <f t="shared" si="2"/>
        <v>52</v>
      </c>
      <c r="H112" s="15">
        <f t="shared" si="3"/>
        <v>1</v>
      </c>
      <c r="I112" s="15" t="str">
        <f>VLOOKUP(H112,'Дни недели сортировка'!A:B,2,FALSE)</f>
        <v>01-понедельник</v>
      </c>
      <c r="J112" s="28">
        <v>0.6708333333333333</v>
      </c>
      <c r="K112" s="11" t="s">
        <v>28</v>
      </c>
      <c r="L112" s="11" t="s">
        <v>480</v>
      </c>
      <c r="M112" s="11" t="s">
        <v>36</v>
      </c>
      <c r="N112" s="17">
        <v>1352779.0</v>
      </c>
      <c r="O112" s="17">
        <f t="shared" si="46"/>
        <v>1325723.42</v>
      </c>
      <c r="P112" s="17">
        <f>O112*17.43%</f>
        <v>231073.5921</v>
      </c>
      <c r="Q112" s="17">
        <f>P112*12%</f>
        <v>27728.83105</v>
      </c>
      <c r="R112" s="17">
        <f t="shared" si="5"/>
        <v>27055.58</v>
      </c>
      <c r="S112" s="17">
        <f t="shared" si="47"/>
        <v>4507.459628</v>
      </c>
      <c r="T112" s="11" t="s">
        <v>481</v>
      </c>
      <c r="U112" s="17">
        <v>26896.966121138397</v>
      </c>
      <c r="V112" s="18">
        <v>11218.724569126825</v>
      </c>
      <c r="W112" s="18">
        <v>9760.290375140337</v>
      </c>
      <c r="X112" s="18">
        <v>7125.011973852446</v>
      </c>
    </row>
    <row r="113" ht="15.75" customHeight="1">
      <c r="A113" s="10" t="s">
        <v>482</v>
      </c>
      <c r="B113" s="11" t="s">
        <v>483</v>
      </c>
      <c r="C113" s="12" t="s">
        <v>26</v>
      </c>
      <c r="D113" s="12" t="s">
        <v>27</v>
      </c>
      <c r="E113" s="13">
        <v>44498.0</v>
      </c>
      <c r="F113" s="14">
        <f t="shared" si="1"/>
        <v>2021</v>
      </c>
      <c r="G113" s="15">
        <f t="shared" si="2"/>
        <v>44</v>
      </c>
      <c r="H113" s="15">
        <f t="shared" si="3"/>
        <v>5</v>
      </c>
      <c r="I113" s="15" t="str">
        <f>VLOOKUP(H113,'Дни недели сортировка'!A:B,2,FALSE)</f>
        <v>05-пятница</v>
      </c>
      <c r="J113" s="16">
        <v>0.75</v>
      </c>
      <c r="K113" s="11" t="s">
        <v>28</v>
      </c>
      <c r="L113" s="11" t="s">
        <v>484</v>
      </c>
      <c r="M113" s="11" t="s">
        <v>42</v>
      </c>
      <c r="N113" s="17">
        <v>2470588.0</v>
      </c>
      <c r="O113" s="17">
        <f>N113-1.5%*N113</f>
        <v>2433529.18</v>
      </c>
      <c r="P113" s="17">
        <f>O113*11.05%</f>
        <v>268904.9744</v>
      </c>
      <c r="Q113" s="17">
        <f>P113*9%</f>
        <v>24201.4477</v>
      </c>
      <c r="R113" s="17">
        <f t="shared" si="5"/>
        <v>37058.82</v>
      </c>
      <c r="S113" s="17">
        <f>O113*0.29%</f>
        <v>7057.234622</v>
      </c>
      <c r="T113" s="11" t="s">
        <v>485</v>
      </c>
      <c r="U113" s="17">
        <v>20571.230540835004</v>
      </c>
      <c r="V113" s="18">
        <v>12464.108584691929</v>
      </c>
      <c r="W113" s="18">
        <v>10594.492296988139</v>
      </c>
      <c r="X113" s="18">
        <v>8369.64891462063</v>
      </c>
    </row>
    <row r="114" ht="15.75" customHeight="1">
      <c r="A114" s="10" t="s">
        <v>486</v>
      </c>
      <c r="B114" s="11" t="s">
        <v>487</v>
      </c>
      <c r="C114" s="12" t="s">
        <v>26</v>
      </c>
      <c r="D114" s="12" t="s">
        <v>34</v>
      </c>
      <c r="E114" s="13">
        <v>44512.0</v>
      </c>
      <c r="F114" s="14">
        <f t="shared" si="1"/>
        <v>2021</v>
      </c>
      <c r="G114" s="15">
        <f t="shared" si="2"/>
        <v>46</v>
      </c>
      <c r="H114" s="15">
        <f t="shared" si="3"/>
        <v>5</v>
      </c>
      <c r="I114" s="15" t="str">
        <f>VLOOKUP(H114,'Дни недели сортировка'!A:B,2,FALSE)</f>
        <v>05-пятница</v>
      </c>
      <c r="J114" s="16">
        <v>0.5652777777777778</v>
      </c>
      <c r="K114" s="11" t="s">
        <v>28</v>
      </c>
      <c r="L114" s="11" t="s">
        <v>488</v>
      </c>
      <c r="M114" s="11" t="s">
        <v>30</v>
      </c>
      <c r="N114" s="17">
        <v>1813178.0</v>
      </c>
      <c r="O114" s="17">
        <f t="shared" ref="O114:O115" si="48">N114-2%*N114</f>
        <v>1776914.44</v>
      </c>
      <c r="P114" s="17">
        <f>O114*9.2%</f>
        <v>163476.1285</v>
      </c>
      <c r="Q114" s="17">
        <f>P114*8.4%</f>
        <v>13731.99479</v>
      </c>
      <c r="R114" s="17">
        <f t="shared" si="5"/>
        <v>36263.56</v>
      </c>
      <c r="S114" s="17">
        <f>O114*0.28%</f>
        <v>4975.360432</v>
      </c>
      <c r="T114" s="11" t="s">
        <v>489</v>
      </c>
      <c r="U114" s="17">
        <v>12633.435208934401</v>
      </c>
      <c r="V114" s="18">
        <v>4887.87608233672</v>
      </c>
      <c r="W114" s="18">
        <v>4086.264404833498</v>
      </c>
      <c r="X114" s="18">
        <v>3391.599456011803</v>
      </c>
    </row>
    <row r="115" ht="15.75" customHeight="1">
      <c r="A115" s="10" t="s">
        <v>490</v>
      </c>
      <c r="B115" s="11" t="s">
        <v>491</v>
      </c>
      <c r="C115" s="12" t="s">
        <v>26</v>
      </c>
      <c r="D115" s="12" t="s">
        <v>411</v>
      </c>
      <c r="E115" s="27">
        <v>44553.0</v>
      </c>
      <c r="F115" s="14">
        <f t="shared" si="1"/>
        <v>2021</v>
      </c>
      <c r="G115" s="15">
        <f t="shared" si="2"/>
        <v>51</v>
      </c>
      <c r="H115" s="15">
        <f t="shared" si="3"/>
        <v>4</v>
      </c>
      <c r="I115" s="15" t="str">
        <f>VLOOKUP(H115,'Дни недели сортировка'!A:B,2,FALSE)</f>
        <v>04-четверг</v>
      </c>
      <c r="J115" s="28">
        <v>0.6131944444444445</v>
      </c>
      <c r="K115" s="11" t="s">
        <v>28</v>
      </c>
      <c r="L115" s="11" t="s">
        <v>492</v>
      </c>
      <c r="M115" s="11" t="s">
        <v>36</v>
      </c>
      <c r="N115" s="17">
        <v>2223699.0</v>
      </c>
      <c r="O115" s="17">
        <f t="shared" si="48"/>
        <v>2179225.02</v>
      </c>
      <c r="P115" s="17">
        <f>O115*17.43%</f>
        <v>379838.921</v>
      </c>
      <c r="Q115" s="17">
        <f>P115*3.9%</f>
        <v>14813.71792</v>
      </c>
      <c r="R115" s="17">
        <f t="shared" si="5"/>
        <v>44473.98</v>
      </c>
      <c r="S115" s="17">
        <f>O115*0.25%</f>
        <v>5448.06255</v>
      </c>
      <c r="T115" s="11" t="s">
        <v>493</v>
      </c>
      <c r="U115" s="17">
        <v>13776.757664162222</v>
      </c>
      <c r="V115" s="18">
        <v>4761.247448734463</v>
      </c>
      <c r="W115" s="18">
        <v>3866.1329283723844</v>
      </c>
      <c r="X115" s="18">
        <v>3170.2290012653552</v>
      </c>
    </row>
    <row r="116" ht="15.75" customHeight="1">
      <c r="A116" s="10" t="s">
        <v>494</v>
      </c>
      <c r="B116" s="11" t="s">
        <v>495</v>
      </c>
      <c r="C116" s="12" t="s">
        <v>26</v>
      </c>
      <c r="D116" s="12" t="s">
        <v>411</v>
      </c>
      <c r="E116" s="27">
        <v>44553.0</v>
      </c>
      <c r="F116" s="14">
        <f t="shared" si="1"/>
        <v>2021</v>
      </c>
      <c r="G116" s="15">
        <f t="shared" si="2"/>
        <v>51</v>
      </c>
      <c r="H116" s="15">
        <f t="shared" si="3"/>
        <v>4</v>
      </c>
      <c r="I116" s="15" t="str">
        <f>VLOOKUP(H116,'Дни недели сортировка'!A:B,2,FALSE)</f>
        <v>04-четверг</v>
      </c>
      <c r="J116" s="28">
        <v>0.6145833333333334</v>
      </c>
      <c r="K116" s="11" t="s">
        <v>28</v>
      </c>
      <c r="L116" s="11" t="s">
        <v>496</v>
      </c>
      <c r="M116" s="11" t="s">
        <v>42</v>
      </c>
      <c r="N116" s="17">
        <v>1396682.0</v>
      </c>
      <c r="O116" s="17">
        <f>N116-1.5%*N116</f>
        <v>1375731.77</v>
      </c>
      <c r="P116" s="17">
        <f>O116*11.05%</f>
        <v>152018.3606</v>
      </c>
      <c r="Q116" s="17">
        <f>P116*7.2%</f>
        <v>10945.32196</v>
      </c>
      <c r="R116" s="17">
        <f t="shared" si="5"/>
        <v>20950.23</v>
      </c>
      <c r="S116" s="17">
        <f>O116*0.24%</f>
        <v>3301.756248</v>
      </c>
      <c r="T116" s="11" t="s">
        <v>497</v>
      </c>
      <c r="U116" s="17">
        <v>9960.242985529203</v>
      </c>
      <c r="V116" s="18">
        <v>2404.40265670675</v>
      </c>
      <c r="W116" s="18">
        <v>2356.314603572615</v>
      </c>
      <c r="X116" s="18">
        <v>1861.4885368223659</v>
      </c>
    </row>
    <row r="117" ht="15.75" customHeight="1">
      <c r="A117" s="10" t="s">
        <v>498</v>
      </c>
      <c r="B117" s="11" t="s">
        <v>499</v>
      </c>
      <c r="C117" s="12" t="s">
        <v>26</v>
      </c>
      <c r="D117" s="12" t="s">
        <v>411</v>
      </c>
      <c r="E117" s="27">
        <v>44557.0</v>
      </c>
      <c r="F117" s="14">
        <f t="shared" si="1"/>
        <v>2021</v>
      </c>
      <c r="G117" s="15">
        <f t="shared" si="2"/>
        <v>52</v>
      </c>
      <c r="H117" s="15">
        <f t="shared" si="3"/>
        <v>1</v>
      </c>
      <c r="I117" s="15" t="str">
        <f>VLOOKUP(H117,'Дни недели сортировка'!A:B,2,FALSE)</f>
        <v>01-понедельник</v>
      </c>
      <c r="J117" s="28">
        <v>0.59375</v>
      </c>
      <c r="K117" s="11" t="s">
        <v>28</v>
      </c>
      <c r="L117" s="11" t="s">
        <v>500</v>
      </c>
      <c r="M117" s="11" t="s">
        <v>30</v>
      </c>
      <c r="N117" s="17">
        <v>868107.0</v>
      </c>
      <c r="O117" s="17">
        <f t="shared" ref="O117:O118" si="49">N117-2%*N117</f>
        <v>850744.86</v>
      </c>
      <c r="P117" s="17">
        <f>O117*9.2%</f>
        <v>78268.52712</v>
      </c>
      <c r="Q117" s="17">
        <f>P117*12%</f>
        <v>9392.223254</v>
      </c>
      <c r="R117" s="17">
        <f t="shared" si="5"/>
        <v>17362.14</v>
      </c>
      <c r="S117" s="17">
        <f>O117*0.29%</f>
        <v>2467.160094</v>
      </c>
      <c r="T117" s="11" t="s">
        <v>501</v>
      </c>
      <c r="U117" s="17">
        <v>8171.234231328</v>
      </c>
      <c r="V117" s="18">
        <v>4652.700771318163</v>
      </c>
      <c r="W117" s="18">
        <v>4047.8496710468016</v>
      </c>
      <c r="X117" s="18">
        <v>3035.887253285101</v>
      </c>
    </row>
    <row r="118" ht="15.75" customHeight="1">
      <c r="A118" s="10" t="s">
        <v>502</v>
      </c>
      <c r="B118" s="11" t="s">
        <v>503</v>
      </c>
      <c r="C118" s="12" t="s">
        <v>26</v>
      </c>
      <c r="D118" s="12" t="s">
        <v>504</v>
      </c>
      <c r="E118" s="27">
        <v>44566.0</v>
      </c>
      <c r="F118" s="14">
        <f t="shared" si="1"/>
        <v>2022</v>
      </c>
      <c r="G118" s="15">
        <f t="shared" si="2"/>
        <v>1</v>
      </c>
      <c r="H118" s="15">
        <f t="shared" si="3"/>
        <v>3</v>
      </c>
      <c r="I118" s="15" t="str">
        <f>VLOOKUP(H118,'Дни недели сортировка'!A:B,2,FALSE)</f>
        <v>03-среда</v>
      </c>
      <c r="J118" s="28">
        <v>0.5020833333333333</v>
      </c>
      <c r="K118" s="11" t="s">
        <v>28</v>
      </c>
      <c r="L118" s="11" t="s">
        <v>505</v>
      </c>
      <c r="M118" s="11" t="s">
        <v>36</v>
      </c>
      <c r="N118" s="17">
        <v>510034.0</v>
      </c>
      <c r="O118" s="17">
        <f t="shared" si="49"/>
        <v>499833.32</v>
      </c>
      <c r="P118" s="17">
        <f>O118*11.05%</f>
        <v>55231.58186</v>
      </c>
      <c r="Q118" s="17">
        <f>P118*9%</f>
        <v>4970.842367</v>
      </c>
      <c r="R118" s="17">
        <f t="shared" si="5"/>
        <v>10200.68</v>
      </c>
      <c r="S118" s="17">
        <f>O118*0.28%</f>
        <v>1399.533296</v>
      </c>
      <c r="T118" s="11" t="s">
        <v>506</v>
      </c>
      <c r="U118" s="17">
        <v>3429.8812335059993</v>
      </c>
      <c r="V118" s="18">
        <v>890.7401563415079</v>
      </c>
      <c r="W118" s="18">
        <v>757.1291328902818</v>
      </c>
      <c r="X118" s="18">
        <v>552.7042670099057</v>
      </c>
    </row>
    <row r="119" ht="15.75" customHeight="1">
      <c r="A119" s="10" t="s">
        <v>507</v>
      </c>
      <c r="B119" s="11" t="s">
        <v>508</v>
      </c>
      <c r="C119" s="12" t="s">
        <v>26</v>
      </c>
      <c r="D119" s="12" t="s">
        <v>504</v>
      </c>
      <c r="E119" s="27">
        <v>44571.0</v>
      </c>
      <c r="F119" s="14">
        <f t="shared" si="1"/>
        <v>2022</v>
      </c>
      <c r="G119" s="15">
        <f t="shared" si="2"/>
        <v>2</v>
      </c>
      <c r="H119" s="15">
        <f t="shared" si="3"/>
        <v>1</v>
      </c>
      <c r="I119" s="15" t="str">
        <f>VLOOKUP(H119,'Дни недели сортировка'!A:B,2,FALSE)</f>
        <v>01-понедельник</v>
      </c>
      <c r="J119" s="28">
        <v>0.6888888888888889</v>
      </c>
      <c r="K119" s="11" t="s">
        <v>28</v>
      </c>
      <c r="L119" s="11" t="s">
        <v>509</v>
      </c>
      <c r="M119" s="11" t="s">
        <v>42</v>
      </c>
      <c r="N119" s="17">
        <v>542459.0</v>
      </c>
      <c r="O119" s="17">
        <f>N119-1.5%*N119</f>
        <v>534322.115</v>
      </c>
      <c r="P119" s="17">
        <f>O119*18%</f>
        <v>96177.9807</v>
      </c>
      <c r="Q119" s="17">
        <f>P119*8.4%</f>
        <v>8078.950379</v>
      </c>
      <c r="R119" s="17">
        <f t="shared" si="5"/>
        <v>8136.885</v>
      </c>
      <c r="S119" s="17">
        <f>O119*0.25%</f>
        <v>1335.805288</v>
      </c>
      <c r="T119" s="11" t="s">
        <v>510</v>
      </c>
      <c r="U119" s="17">
        <v>7836.581867436</v>
      </c>
      <c r="V119" s="18">
        <v>3268.6382969075553</v>
      </c>
      <c r="W119" s="18">
        <v>2778.342552371422</v>
      </c>
      <c r="X119" s="18">
        <v>2194.890616373423</v>
      </c>
    </row>
    <row r="120" ht="15.75" customHeight="1">
      <c r="A120" s="10" t="s">
        <v>511</v>
      </c>
      <c r="B120" s="11" t="s">
        <v>512</v>
      </c>
      <c r="C120" s="12" t="s">
        <v>26</v>
      </c>
      <c r="D120" s="12" t="s">
        <v>504</v>
      </c>
      <c r="E120" s="27">
        <v>44571.0</v>
      </c>
      <c r="F120" s="14">
        <f t="shared" si="1"/>
        <v>2022</v>
      </c>
      <c r="G120" s="15">
        <f t="shared" si="2"/>
        <v>2</v>
      </c>
      <c r="H120" s="15">
        <f t="shared" si="3"/>
        <v>1</v>
      </c>
      <c r="I120" s="15" t="str">
        <f>VLOOKUP(H120,'Дни недели сортировка'!A:B,2,FALSE)</f>
        <v>01-понедельник</v>
      </c>
      <c r="J120" s="28">
        <v>0.6243055555555556</v>
      </c>
      <c r="K120" s="11" t="s">
        <v>28</v>
      </c>
      <c r="L120" s="11" t="s">
        <v>513</v>
      </c>
      <c r="M120" s="11" t="s">
        <v>30</v>
      </c>
      <c r="N120" s="17">
        <v>553237.0</v>
      </c>
      <c r="O120" s="17">
        <f t="shared" ref="O120:O121" si="50">N120-2%*N120</f>
        <v>542172.26</v>
      </c>
      <c r="P120" s="17">
        <f>O120*11.05%</f>
        <v>59910.03473</v>
      </c>
      <c r="Q120" s="17">
        <f>P120*3.9%</f>
        <v>2336.491354</v>
      </c>
      <c r="R120" s="17">
        <f t="shared" si="5"/>
        <v>11064.74</v>
      </c>
      <c r="S120" s="17">
        <f>O120*0.24%</f>
        <v>1301.213424</v>
      </c>
      <c r="T120" s="11" t="s">
        <v>514</v>
      </c>
      <c r="U120" s="17">
        <v>1986.0176512994997</v>
      </c>
      <c r="V120" s="18">
        <v>1203.3280949223667</v>
      </c>
      <c r="W120" s="18">
        <v>1005.9822873550986</v>
      </c>
      <c r="X120" s="18">
        <v>834.9652985047318</v>
      </c>
    </row>
    <row r="121" ht="15.75" customHeight="1">
      <c r="A121" s="10" t="s">
        <v>515</v>
      </c>
      <c r="B121" s="11" t="s">
        <v>516</v>
      </c>
      <c r="C121" s="12" t="s">
        <v>26</v>
      </c>
      <c r="D121" s="12" t="s">
        <v>504</v>
      </c>
      <c r="E121" s="27">
        <v>44571.0</v>
      </c>
      <c r="F121" s="14">
        <f t="shared" si="1"/>
        <v>2022</v>
      </c>
      <c r="G121" s="15">
        <f t="shared" si="2"/>
        <v>2</v>
      </c>
      <c r="H121" s="15">
        <f t="shared" si="3"/>
        <v>1</v>
      </c>
      <c r="I121" s="15" t="str">
        <f>VLOOKUP(H121,'Дни недели сортировка'!A:B,2,FALSE)</f>
        <v>01-понедельник</v>
      </c>
      <c r="J121" s="28">
        <v>0.6680555555555555</v>
      </c>
      <c r="K121" s="11" t="s">
        <v>28</v>
      </c>
      <c r="L121" s="11" t="s">
        <v>517</v>
      </c>
      <c r="M121" s="11" t="s">
        <v>36</v>
      </c>
      <c r="N121" s="17">
        <v>838103.0</v>
      </c>
      <c r="O121" s="17">
        <f t="shared" si="50"/>
        <v>821340.94</v>
      </c>
      <c r="P121" s="17">
        <f>O121*18%</f>
        <v>147841.3692</v>
      </c>
      <c r="Q121" s="17">
        <f>P121*7.2%</f>
        <v>10644.57858</v>
      </c>
      <c r="R121" s="17">
        <f t="shared" si="5"/>
        <v>16762.06</v>
      </c>
      <c r="S121" s="17">
        <f>O121*0.29%</f>
        <v>2381.888726</v>
      </c>
      <c r="T121" s="11" t="s">
        <v>518</v>
      </c>
      <c r="U121" s="17">
        <v>9793.012295808</v>
      </c>
      <c r="V121" s="18">
        <v>3788.916457248115</v>
      </c>
      <c r="W121" s="18">
        <v>3076.6001632854695</v>
      </c>
      <c r="X121" s="18">
        <v>2522.812133894085</v>
      </c>
    </row>
    <row r="122" ht="15.75" customHeight="1">
      <c r="A122" s="10" t="s">
        <v>519</v>
      </c>
      <c r="B122" s="11" t="s">
        <v>520</v>
      </c>
      <c r="C122" s="12" t="s">
        <v>26</v>
      </c>
      <c r="D122" s="12" t="s">
        <v>504</v>
      </c>
      <c r="E122" s="27">
        <v>44571.0</v>
      </c>
      <c r="F122" s="14">
        <f t="shared" si="1"/>
        <v>2022</v>
      </c>
      <c r="G122" s="15">
        <f t="shared" si="2"/>
        <v>2</v>
      </c>
      <c r="H122" s="15">
        <f t="shared" si="3"/>
        <v>1</v>
      </c>
      <c r="I122" s="15" t="str">
        <f>VLOOKUP(H122,'Дни недели сортировка'!A:B,2,FALSE)</f>
        <v>01-понедельник</v>
      </c>
      <c r="J122" s="28">
        <v>0.6472222222222223</v>
      </c>
      <c r="K122" s="11" t="s">
        <v>28</v>
      </c>
      <c r="L122" s="11" t="s">
        <v>521</v>
      </c>
      <c r="M122" s="11" t="s">
        <v>30</v>
      </c>
      <c r="N122" s="17">
        <v>2289758.0</v>
      </c>
      <c r="O122" s="17">
        <f>N122-1.5%*N122</f>
        <v>2255411.63</v>
      </c>
      <c r="P122" s="17">
        <f>O122*17.43%</f>
        <v>393118.2471</v>
      </c>
      <c r="Q122" s="17">
        <f>P122*12%</f>
        <v>47174.18965</v>
      </c>
      <c r="R122" s="17">
        <f t="shared" si="5"/>
        <v>34346.37</v>
      </c>
      <c r="S122" s="17">
        <f>O122*0.28%</f>
        <v>6315.152564</v>
      </c>
      <c r="T122" s="11" t="s">
        <v>522</v>
      </c>
      <c r="U122" s="17">
        <v>43871.996377364405</v>
      </c>
      <c r="V122" s="18">
        <v>15162.161948017138</v>
      </c>
      <c r="W122" s="18">
        <v>14858.918709056794</v>
      </c>
      <c r="X122" s="18">
        <v>11738.545780154867</v>
      </c>
    </row>
    <row r="123" ht="15.75" customHeight="1">
      <c r="A123" s="10" t="s">
        <v>523</v>
      </c>
      <c r="B123" s="11" t="s">
        <v>524</v>
      </c>
      <c r="C123" s="12" t="s">
        <v>26</v>
      </c>
      <c r="D123" s="12" t="s">
        <v>504</v>
      </c>
      <c r="E123" s="27">
        <v>44574.0</v>
      </c>
      <c r="F123" s="14">
        <f t="shared" si="1"/>
        <v>2022</v>
      </c>
      <c r="G123" s="15">
        <f t="shared" si="2"/>
        <v>2</v>
      </c>
      <c r="H123" s="15">
        <f t="shared" si="3"/>
        <v>4</v>
      </c>
      <c r="I123" s="15" t="str">
        <f>VLOOKUP(H123,'Дни недели сортировка'!A:B,2,FALSE)</f>
        <v>04-четверг</v>
      </c>
      <c r="J123" s="28">
        <v>0.54375</v>
      </c>
      <c r="K123" s="11" t="s">
        <v>28</v>
      </c>
      <c r="L123" s="11" t="s">
        <v>525</v>
      </c>
      <c r="M123" s="11" t="s">
        <v>36</v>
      </c>
      <c r="N123" s="17">
        <v>2395740.0</v>
      </c>
      <c r="O123" s="17">
        <f t="shared" ref="O123:O124" si="51">N123-2%*N123</f>
        <v>2347825.2</v>
      </c>
      <c r="P123" s="17">
        <f>O123*11.05%</f>
        <v>259434.6846</v>
      </c>
      <c r="Q123" s="17">
        <f>P123*9%</f>
        <v>23349.12161</v>
      </c>
      <c r="R123" s="17">
        <f t="shared" si="5"/>
        <v>47914.8</v>
      </c>
      <c r="S123" s="17">
        <f>O123*0.25%</f>
        <v>5869.563</v>
      </c>
      <c r="T123" s="11" t="s">
        <v>526</v>
      </c>
      <c r="U123" s="17">
        <v>21247.700668740003</v>
      </c>
      <c r="V123" s="18">
        <v>5129.194941433837</v>
      </c>
      <c r="W123" s="18">
        <v>4462.399599047438</v>
      </c>
      <c r="X123" s="18">
        <v>3346.7996992855783</v>
      </c>
    </row>
    <row r="124" ht="15.75" customHeight="1">
      <c r="A124" s="10" t="s">
        <v>527</v>
      </c>
      <c r="B124" s="11" t="s">
        <v>528</v>
      </c>
      <c r="C124" s="12" t="s">
        <v>26</v>
      </c>
      <c r="D124" s="12" t="s">
        <v>504</v>
      </c>
      <c r="E124" s="27">
        <v>44574.0</v>
      </c>
      <c r="F124" s="14">
        <f t="shared" si="1"/>
        <v>2022</v>
      </c>
      <c r="G124" s="15">
        <f t="shared" si="2"/>
        <v>2</v>
      </c>
      <c r="H124" s="15">
        <f t="shared" si="3"/>
        <v>4</v>
      </c>
      <c r="I124" s="15" t="str">
        <f>VLOOKUP(H124,'Дни недели сортировка'!A:B,2,FALSE)</f>
        <v>04-четверг</v>
      </c>
      <c r="J124" s="28">
        <v>0.54375</v>
      </c>
      <c r="K124" s="11" t="s">
        <v>28</v>
      </c>
      <c r="L124" s="11" t="s">
        <v>529</v>
      </c>
      <c r="M124" s="11" t="s">
        <v>42</v>
      </c>
      <c r="N124" s="17">
        <v>1539816.0</v>
      </c>
      <c r="O124" s="17">
        <f t="shared" si="51"/>
        <v>1509019.68</v>
      </c>
      <c r="P124" s="17">
        <f>O124*9.2%</f>
        <v>138829.8106</v>
      </c>
      <c r="Q124" s="17">
        <f>P124*8.4%</f>
        <v>11661.70409</v>
      </c>
      <c r="R124" s="17">
        <f t="shared" si="5"/>
        <v>30796.32</v>
      </c>
      <c r="S124" s="17">
        <f>O124*0.24%</f>
        <v>3621.647232</v>
      </c>
      <c r="T124" s="11" t="s">
        <v>530</v>
      </c>
      <c r="U124" s="17">
        <v>10145.6825557248</v>
      </c>
      <c r="V124" s="18">
        <v>5776.951647229701</v>
      </c>
      <c r="W124" s="18">
        <v>4910.408900145246</v>
      </c>
      <c r="X124" s="18">
        <v>3584.5984971060293</v>
      </c>
    </row>
    <row r="125" ht="15.75" customHeight="1">
      <c r="A125" s="10" t="s">
        <v>531</v>
      </c>
      <c r="B125" s="11" t="s">
        <v>532</v>
      </c>
      <c r="C125" s="12" t="s">
        <v>26</v>
      </c>
      <c r="D125" s="12" t="s">
        <v>34</v>
      </c>
      <c r="E125" s="13">
        <v>44512.0</v>
      </c>
      <c r="F125" s="14">
        <f t="shared" si="1"/>
        <v>2021</v>
      </c>
      <c r="G125" s="15">
        <f t="shared" si="2"/>
        <v>46</v>
      </c>
      <c r="H125" s="15">
        <f t="shared" si="3"/>
        <v>5</v>
      </c>
      <c r="I125" s="15" t="str">
        <f>VLOOKUP(H125,'Дни недели сортировка'!A:B,2,FALSE)</f>
        <v>05-пятница</v>
      </c>
      <c r="J125" s="16">
        <v>0.5652777777777778</v>
      </c>
      <c r="K125" s="11" t="s">
        <v>28</v>
      </c>
      <c r="L125" s="11" t="s">
        <v>533</v>
      </c>
      <c r="M125" s="11" t="s">
        <v>30</v>
      </c>
      <c r="N125" s="17">
        <v>1321760.0</v>
      </c>
      <c r="O125" s="17">
        <f>N125-1.5%*N125</f>
        <v>1301933.6</v>
      </c>
      <c r="P125" s="17">
        <f>O125*17.43%</f>
        <v>226927.0265</v>
      </c>
      <c r="Q125" s="17">
        <f>P125*3.9%</f>
        <v>8850.154033</v>
      </c>
      <c r="R125" s="17">
        <f t="shared" si="5"/>
        <v>19826.4</v>
      </c>
      <c r="S125" s="17">
        <f>O125*0.29%</f>
        <v>3775.60744</v>
      </c>
      <c r="T125" s="11" t="s">
        <v>534</v>
      </c>
      <c r="U125" s="17">
        <v>6106.6062825768</v>
      </c>
      <c r="V125" s="18">
        <v>1585.8856515851953</v>
      </c>
      <c r="W125" s="18">
        <v>1325.8004047252232</v>
      </c>
      <c r="X125" s="18">
        <v>1047.3823197329264</v>
      </c>
    </row>
    <row r="126" ht="15.75" customHeight="1">
      <c r="A126" s="10" t="s">
        <v>535</v>
      </c>
      <c r="B126" s="11" t="s">
        <v>536</v>
      </c>
      <c r="C126" s="12" t="s">
        <v>26</v>
      </c>
      <c r="D126" s="12" t="s">
        <v>504</v>
      </c>
      <c r="E126" s="27">
        <v>44574.0</v>
      </c>
      <c r="F126" s="14">
        <f t="shared" si="1"/>
        <v>2022</v>
      </c>
      <c r="G126" s="15">
        <f t="shared" si="2"/>
        <v>2</v>
      </c>
      <c r="H126" s="15">
        <f t="shared" si="3"/>
        <v>4</v>
      </c>
      <c r="I126" s="15" t="str">
        <f>VLOOKUP(H126,'Дни недели сортировка'!A:B,2,FALSE)</f>
        <v>04-четверг</v>
      </c>
      <c r="J126" s="28">
        <v>0.54375</v>
      </c>
      <c r="K126" s="11" t="s">
        <v>28</v>
      </c>
      <c r="L126" s="11" t="s">
        <v>537</v>
      </c>
      <c r="M126" s="11" t="s">
        <v>36</v>
      </c>
      <c r="N126" s="17">
        <v>1839175.0</v>
      </c>
      <c r="O126" s="17">
        <f t="shared" ref="O126:O127" si="52">N126-2%*N126</f>
        <v>1802391.5</v>
      </c>
      <c r="P126" s="17">
        <f>O126*11.05%</f>
        <v>199164.2608</v>
      </c>
      <c r="Q126" s="17">
        <f>P126*7.2%</f>
        <v>14339.82677</v>
      </c>
      <c r="R126" s="17">
        <f t="shared" si="5"/>
        <v>36783.5</v>
      </c>
      <c r="S126" s="17">
        <f t="shared" ref="S126:S136" si="53">O126*0.15%</f>
        <v>2703.58725</v>
      </c>
      <c r="T126" s="11" t="s">
        <v>538</v>
      </c>
      <c r="U126" s="17">
        <v>13909.631970780003</v>
      </c>
      <c r="V126" s="18">
        <v>5801.707495012339</v>
      </c>
      <c r="W126" s="18">
        <v>4710.986485950019</v>
      </c>
      <c r="X126" s="18">
        <v>3910.118783338516</v>
      </c>
    </row>
    <row r="127" ht="15.75" customHeight="1">
      <c r="A127" s="10" t="s">
        <v>539</v>
      </c>
      <c r="B127" s="11" t="s">
        <v>540</v>
      </c>
      <c r="C127" s="12" t="s">
        <v>26</v>
      </c>
      <c r="D127" s="12" t="s">
        <v>504</v>
      </c>
      <c r="E127" s="27">
        <v>44574.0</v>
      </c>
      <c r="F127" s="14">
        <f t="shared" si="1"/>
        <v>2022</v>
      </c>
      <c r="G127" s="15">
        <f t="shared" si="2"/>
        <v>2</v>
      </c>
      <c r="H127" s="15">
        <f t="shared" si="3"/>
        <v>4</v>
      </c>
      <c r="I127" s="15" t="str">
        <f>VLOOKUP(H127,'Дни недели сортировка'!A:B,2,FALSE)</f>
        <v>04-четверг</v>
      </c>
      <c r="J127" s="28">
        <v>0.54375</v>
      </c>
      <c r="K127" s="11" t="s">
        <v>28</v>
      </c>
      <c r="L127" s="11" t="s">
        <v>541</v>
      </c>
      <c r="M127" s="11" t="s">
        <v>42</v>
      </c>
      <c r="N127" s="17">
        <v>1953295.0</v>
      </c>
      <c r="O127" s="17">
        <f t="shared" si="52"/>
        <v>1914229.1</v>
      </c>
      <c r="P127" s="17">
        <f>O127*9.2%</f>
        <v>176109.0772</v>
      </c>
      <c r="Q127" s="17">
        <f>P127*12%</f>
        <v>21133.08926</v>
      </c>
      <c r="R127" s="17">
        <f t="shared" si="5"/>
        <v>39065.9</v>
      </c>
      <c r="S127" s="17">
        <f t="shared" si="53"/>
        <v>2871.34365</v>
      </c>
      <c r="T127" s="11" t="s">
        <v>542</v>
      </c>
      <c r="U127" s="17">
        <v>17963.125874399997</v>
      </c>
      <c r="V127" s="18">
        <v>10883.857967298958</v>
      </c>
      <c r="W127" s="18">
        <v>10666.180807952978</v>
      </c>
      <c r="X127" s="18">
        <v>8746.268262521442</v>
      </c>
    </row>
    <row r="128" ht="15.75" customHeight="1">
      <c r="A128" s="10" t="s">
        <v>543</v>
      </c>
      <c r="B128" s="11" t="s">
        <v>544</v>
      </c>
      <c r="C128" s="12" t="s">
        <v>26</v>
      </c>
      <c r="D128" s="12" t="s">
        <v>504</v>
      </c>
      <c r="E128" s="27">
        <v>44578.0</v>
      </c>
      <c r="F128" s="14">
        <f t="shared" si="1"/>
        <v>2022</v>
      </c>
      <c r="G128" s="15">
        <f t="shared" si="2"/>
        <v>3</v>
      </c>
      <c r="H128" s="15">
        <f t="shared" si="3"/>
        <v>1</v>
      </c>
      <c r="I128" s="15" t="str">
        <f>VLOOKUP(H128,'Дни недели сортировка'!A:B,2,FALSE)</f>
        <v>01-понедельник</v>
      </c>
      <c r="J128" s="28">
        <v>0.6583333333333333</v>
      </c>
      <c r="K128" s="11" t="s">
        <v>28</v>
      </c>
      <c r="L128" s="11" t="s">
        <v>545</v>
      </c>
      <c r="M128" s="11" t="s">
        <v>30</v>
      </c>
      <c r="N128" s="17">
        <v>1616729.0</v>
      </c>
      <c r="O128" s="17">
        <f>N128-1.5%*N128</f>
        <v>1592478.065</v>
      </c>
      <c r="P128" s="17">
        <f>O128*11.05%</f>
        <v>175968.8262</v>
      </c>
      <c r="Q128" s="17">
        <f>P128*9%</f>
        <v>15837.19436</v>
      </c>
      <c r="R128" s="17">
        <f t="shared" si="5"/>
        <v>24250.935</v>
      </c>
      <c r="S128" s="17">
        <f t="shared" si="53"/>
        <v>2388.717098</v>
      </c>
      <c r="T128" s="11" t="s">
        <v>546</v>
      </c>
      <c r="U128" s="17">
        <v>14570.218807911</v>
      </c>
      <c r="V128" s="18">
        <v>5637.2176567807655</v>
      </c>
      <c r="W128" s="18">
        <v>4904.379361399266</v>
      </c>
      <c r="X128" s="18">
        <v>3874.45969550542</v>
      </c>
    </row>
    <row r="129" ht="15.75" customHeight="1">
      <c r="A129" s="10" t="s">
        <v>547</v>
      </c>
      <c r="B129" s="11" t="s">
        <v>548</v>
      </c>
      <c r="C129" s="12" t="s">
        <v>26</v>
      </c>
      <c r="D129" s="12" t="s">
        <v>504</v>
      </c>
      <c r="E129" s="27">
        <v>44580.0</v>
      </c>
      <c r="F129" s="14">
        <f t="shared" si="1"/>
        <v>2022</v>
      </c>
      <c r="G129" s="15">
        <f t="shared" si="2"/>
        <v>3</v>
      </c>
      <c r="H129" s="15">
        <f t="shared" si="3"/>
        <v>3</v>
      </c>
      <c r="I129" s="15" t="str">
        <f>VLOOKUP(H129,'Дни недели сортировка'!A:B,2,FALSE)</f>
        <v>03-среда</v>
      </c>
      <c r="J129" s="28">
        <v>0.7520833333333333</v>
      </c>
      <c r="K129" s="11" t="s">
        <v>28</v>
      </c>
      <c r="L129" s="11" t="s">
        <v>549</v>
      </c>
      <c r="M129" s="11" t="s">
        <v>36</v>
      </c>
      <c r="N129" s="17">
        <v>877792.0</v>
      </c>
      <c r="O129" s="17">
        <f t="shared" ref="O129:O130" si="54">N129-2%*N129</f>
        <v>860236.16</v>
      </c>
      <c r="P129" s="17">
        <f>O129*18%</f>
        <v>154842.5088</v>
      </c>
      <c r="Q129" s="17">
        <f>P129*8.4%</f>
        <v>13006.77074</v>
      </c>
      <c r="R129" s="17">
        <f t="shared" si="5"/>
        <v>17555.84</v>
      </c>
      <c r="S129" s="17">
        <f t="shared" si="53"/>
        <v>1290.35424</v>
      </c>
      <c r="T129" s="11" t="s">
        <v>550</v>
      </c>
      <c r="U129" s="17">
        <v>12096.296787456002</v>
      </c>
      <c r="V129" s="18">
        <v>4180.480169744794</v>
      </c>
      <c r="W129" s="18">
        <v>3553.4081442830748</v>
      </c>
      <c r="X129" s="18">
        <v>2665.056108212306</v>
      </c>
    </row>
    <row r="130" ht="15.75" customHeight="1">
      <c r="A130" s="10" t="s">
        <v>551</v>
      </c>
      <c r="B130" s="11" t="s">
        <v>552</v>
      </c>
      <c r="C130" s="12" t="s">
        <v>26</v>
      </c>
      <c r="D130" s="12" t="s">
        <v>504</v>
      </c>
      <c r="E130" s="27">
        <v>44580.0</v>
      </c>
      <c r="F130" s="14">
        <f t="shared" si="1"/>
        <v>2022</v>
      </c>
      <c r="G130" s="15">
        <f t="shared" si="2"/>
        <v>3</v>
      </c>
      <c r="H130" s="15">
        <f t="shared" si="3"/>
        <v>3</v>
      </c>
      <c r="I130" s="15" t="str">
        <f>VLOOKUP(H130,'Дни недели сортировка'!A:B,2,FALSE)</f>
        <v>03-среда</v>
      </c>
      <c r="J130" s="28">
        <v>0.7722222222222223</v>
      </c>
      <c r="K130" s="11" t="s">
        <v>28</v>
      </c>
      <c r="L130" s="11" t="s">
        <v>553</v>
      </c>
      <c r="M130" s="11" t="s">
        <v>42</v>
      </c>
      <c r="N130" s="17">
        <v>2092885.0</v>
      </c>
      <c r="O130" s="17">
        <f t="shared" si="54"/>
        <v>2051027.3</v>
      </c>
      <c r="P130" s="17">
        <f>O130*17.43%</f>
        <v>357494.0584</v>
      </c>
      <c r="Q130" s="17">
        <f>P130*3.9%</f>
        <v>13942.26828</v>
      </c>
      <c r="R130" s="17">
        <f t="shared" si="5"/>
        <v>41857.7</v>
      </c>
      <c r="S130" s="17">
        <f t="shared" si="53"/>
        <v>3076.54095</v>
      </c>
      <c r="T130" s="11" t="s">
        <v>554</v>
      </c>
      <c r="U130" s="17">
        <v>12687.464132261102</v>
      </c>
      <c r="V130" s="18">
        <v>3062.75384152783</v>
      </c>
      <c r="W130" s="18">
        <v>2603.3407652986552</v>
      </c>
      <c r="X130" s="18">
        <v>1900.4387586680182</v>
      </c>
    </row>
    <row r="131" ht="15.75" customHeight="1">
      <c r="A131" s="10" t="s">
        <v>555</v>
      </c>
      <c r="B131" s="11" t="s">
        <v>556</v>
      </c>
      <c r="C131" s="12" t="s">
        <v>26</v>
      </c>
      <c r="D131" s="12" t="s">
        <v>504</v>
      </c>
      <c r="E131" s="27">
        <v>44580.0</v>
      </c>
      <c r="F131" s="14">
        <f t="shared" si="1"/>
        <v>2022</v>
      </c>
      <c r="G131" s="15">
        <f t="shared" si="2"/>
        <v>3</v>
      </c>
      <c r="H131" s="15">
        <f t="shared" si="3"/>
        <v>3</v>
      </c>
      <c r="I131" s="15" t="str">
        <f>VLOOKUP(H131,'Дни недели сортировка'!A:B,2,FALSE)</f>
        <v>03-среда</v>
      </c>
      <c r="J131" s="28">
        <v>0.7541666666666667</v>
      </c>
      <c r="K131" s="11" t="s">
        <v>28</v>
      </c>
      <c r="L131" s="11" t="s">
        <v>557</v>
      </c>
      <c r="M131" s="11" t="s">
        <v>30</v>
      </c>
      <c r="N131" s="17">
        <v>1305992.0</v>
      </c>
      <c r="O131" s="17">
        <f>N131-1.5%*N131</f>
        <v>1286402.12</v>
      </c>
      <c r="P131" s="17">
        <f>O131*11.05%</f>
        <v>142147.4343</v>
      </c>
      <c r="Q131" s="17">
        <f>P131*7.2%</f>
        <v>10234.61527</v>
      </c>
      <c r="R131" s="17">
        <f t="shared" si="5"/>
        <v>19589.88</v>
      </c>
      <c r="S131" s="17">
        <f t="shared" si="53"/>
        <v>1929.60318</v>
      </c>
      <c r="T131" s="11" t="s">
        <v>558</v>
      </c>
      <c r="U131" s="17">
        <v>8904.115282046401</v>
      </c>
      <c r="V131" s="18">
        <v>5070.003241597221</v>
      </c>
      <c r="W131" s="18">
        <v>4238.5227099752765</v>
      </c>
      <c r="X131" s="18">
        <v>3348.432940880469</v>
      </c>
    </row>
    <row r="132" ht="15.75" customHeight="1">
      <c r="A132" s="10" t="s">
        <v>559</v>
      </c>
      <c r="B132" s="11" t="s">
        <v>560</v>
      </c>
      <c r="C132" s="12" t="s">
        <v>26</v>
      </c>
      <c r="D132" s="12" t="s">
        <v>504</v>
      </c>
      <c r="E132" s="27">
        <v>44580.0</v>
      </c>
      <c r="F132" s="14">
        <f t="shared" si="1"/>
        <v>2022</v>
      </c>
      <c r="G132" s="15">
        <f t="shared" si="2"/>
        <v>3</v>
      </c>
      <c r="H132" s="15">
        <f t="shared" si="3"/>
        <v>3</v>
      </c>
      <c r="I132" s="15" t="str">
        <f>VLOOKUP(H132,'Дни недели сортировка'!A:B,2,FALSE)</f>
        <v>03-среда</v>
      </c>
      <c r="J132" s="28">
        <v>0.7541666666666667</v>
      </c>
      <c r="K132" s="11" t="s">
        <v>28</v>
      </c>
      <c r="L132" s="11" t="s">
        <v>561</v>
      </c>
      <c r="M132" s="11" t="s">
        <v>36</v>
      </c>
      <c r="N132" s="17">
        <v>1712023.0</v>
      </c>
      <c r="O132" s="17">
        <f t="shared" ref="O132:O133" si="55">N132-2%*N132</f>
        <v>1677782.54</v>
      </c>
      <c r="P132" s="17">
        <f>O132*9.2%</f>
        <v>154355.9937</v>
      </c>
      <c r="Q132" s="17">
        <f>P132*12%</f>
        <v>18522.71924</v>
      </c>
      <c r="R132" s="17">
        <f t="shared" si="5"/>
        <v>34240.46</v>
      </c>
      <c r="S132" s="17">
        <f t="shared" si="53"/>
        <v>2516.67381</v>
      </c>
      <c r="T132" s="11" t="s">
        <v>562</v>
      </c>
      <c r="U132" s="17">
        <v>12780.676276703998</v>
      </c>
      <c r="V132" s="18">
        <v>3319.1416290600287</v>
      </c>
      <c r="W132" s="18">
        <v>2695.1430027967435</v>
      </c>
      <c r="X132" s="18">
        <v>2236.968692321297</v>
      </c>
    </row>
    <row r="133" ht="15.75" customHeight="1">
      <c r="A133" s="10" t="s">
        <v>563</v>
      </c>
      <c r="B133" s="11" t="s">
        <v>564</v>
      </c>
      <c r="C133" s="12" t="s">
        <v>26</v>
      </c>
      <c r="D133" s="12" t="s">
        <v>504</v>
      </c>
      <c r="E133" s="27">
        <v>44581.0</v>
      </c>
      <c r="F133" s="14">
        <f t="shared" si="1"/>
        <v>2022</v>
      </c>
      <c r="G133" s="15">
        <f t="shared" si="2"/>
        <v>3</v>
      </c>
      <c r="H133" s="15">
        <f t="shared" si="3"/>
        <v>4</v>
      </c>
      <c r="I133" s="15" t="str">
        <f>VLOOKUP(H133,'Дни недели сортировка'!A:B,2,FALSE)</f>
        <v>04-четверг</v>
      </c>
      <c r="J133" s="28">
        <v>0.5784722222222223</v>
      </c>
      <c r="K133" s="11" t="s">
        <v>28</v>
      </c>
      <c r="L133" s="11" t="s">
        <v>565</v>
      </c>
      <c r="M133" s="11" t="s">
        <v>42</v>
      </c>
      <c r="N133" s="17">
        <v>2102905.0</v>
      </c>
      <c r="O133" s="17">
        <f t="shared" si="55"/>
        <v>2060846.9</v>
      </c>
      <c r="P133" s="17">
        <f>O133*17.43%</f>
        <v>359205.6147</v>
      </c>
      <c r="Q133" s="17">
        <f>P133*9%</f>
        <v>32328.50532</v>
      </c>
      <c r="R133" s="17">
        <f t="shared" si="5"/>
        <v>42058.1</v>
      </c>
      <c r="S133" s="17">
        <f t="shared" si="53"/>
        <v>3091.27035</v>
      </c>
      <c r="T133" s="11" t="s">
        <v>566</v>
      </c>
      <c r="U133" s="17">
        <v>31358.650160691</v>
      </c>
      <c r="V133" s="18">
        <v>13079.692982024215</v>
      </c>
      <c r="W133" s="18">
        <v>12818.09912238373</v>
      </c>
      <c r="X133" s="18">
        <v>10510.841280354658</v>
      </c>
    </row>
    <row r="134" ht="15.75" customHeight="1">
      <c r="A134" s="10" t="s">
        <v>567</v>
      </c>
      <c r="B134" s="11" t="s">
        <v>568</v>
      </c>
      <c r="C134" s="12" t="s">
        <v>26</v>
      </c>
      <c r="D134" s="12" t="s">
        <v>504</v>
      </c>
      <c r="E134" s="27">
        <v>44581.0</v>
      </c>
      <c r="F134" s="14">
        <f t="shared" si="1"/>
        <v>2022</v>
      </c>
      <c r="G134" s="15">
        <f t="shared" si="2"/>
        <v>3</v>
      </c>
      <c r="H134" s="15">
        <f t="shared" si="3"/>
        <v>4</v>
      </c>
      <c r="I134" s="15" t="str">
        <f>VLOOKUP(H134,'Дни недели сортировка'!A:B,2,FALSE)</f>
        <v>04-четверг</v>
      </c>
      <c r="J134" s="28">
        <v>0.5784722222222223</v>
      </c>
      <c r="K134" s="11" t="s">
        <v>28</v>
      </c>
      <c r="L134" s="11" t="s">
        <v>569</v>
      </c>
      <c r="M134" s="11" t="s">
        <v>30</v>
      </c>
      <c r="N134" s="17">
        <v>701456.0</v>
      </c>
      <c r="O134" s="17">
        <f>N134-1.5%*N134</f>
        <v>690934.16</v>
      </c>
      <c r="P134" s="17">
        <f>O134*11.05%</f>
        <v>76348.22468</v>
      </c>
      <c r="Q134" s="17">
        <f>P134*8.4%</f>
        <v>6413.250873</v>
      </c>
      <c r="R134" s="17">
        <f t="shared" si="5"/>
        <v>10521.84</v>
      </c>
      <c r="S134" s="17">
        <f t="shared" si="53"/>
        <v>1036.40124</v>
      </c>
      <c r="T134" s="11" t="s">
        <v>570</v>
      </c>
      <c r="U134" s="17">
        <v>5451.263242152</v>
      </c>
      <c r="V134" s="18">
        <v>3302.9203984198966</v>
      </c>
      <c r="W134" s="18">
        <v>2873.54074662531</v>
      </c>
      <c r="X134" s="18">
        <v>2270.097189833995</v>
      </c>
    </row>
    <row r="135" ht="15.75" customHeight="1">
      <c r="A135" s="10" t="s">
        <v>571</v>
      </c>
      <c r="B135" s="11" t="s">
        <v>572</v>
      </c>
      <c r="C135" s="12" t="s">
        <v>26</v>
      </c>
      <c r="D135" s="12" t="s">
        <v>34</v>
      </c>
      <c r="E135" s="13">
        <v>44512.0</v>
      </c>
      <c r="F135" s="14">
        <f t="shared" si="1"/>
        <v>2021</v>
      </c>
      <c r="G135" s="15">
        <f t="shared" si="2"/>
        <v>46</v>
      </c>
      <c r="H135" s="15">
        <f t="shared" si="3"/>
        <v>5</v>
      </c>
      <c r="I135" s="15" t="str">
        <f>VLOOKUP(H135,'Дни недели сортировка'!A:B,2,FALSE)</f>
        <v>05-пятница</v>
      </c>
      <c r="J135" s="16">
        <v>0.5652777777777778</v>
      </c>
      <c r="K135" s="11" t="s">
        <v>28</v>
      </c>
      <c r="L135" s="11" t="s">
        <v>573</v>
      </c>
      <c r="M135" s="11" t="s">
        <v>36</v>
      </c>
      <c r="N135" s="17">
        <v>709715.0</v>
      </c>
      <c r="O135" s="17">
        <f t="shared" ref="O135:O136" si="56">N135-2%*N135</f>
        <v>695520.7</v>
      </c>
      <c r="P135" s="17">
        <f>O135*9.2%</f>
        <v>63987.9044</v>
      </c>
      <c r="Q135" s="17">
        <f>P135*3.9%</f>
        <v>2495.528272</v>
      </c>
      <c r="R135" s="17">
        <f t="shared" si="5"/>
        <v>14194.3</v>
      </c>
      <c r="S135" s="17">
        <f t="shared" si="53"/>
        <v>1043.28105</v>
      </c>
      <c r="T135" s="11" t="s">
        <v>574</v>
      </c>
      <c r="U135" s="17">
        <v>2295.8860098719997</v>
      </c>
      <c r="V135" s="18">
        <v>888.2782972194767</v>
      </c>
      <c r="W135" s="18">
        <v>755.0365526365551</v>
      </c>
      <c r="X135" s="18">
        <v>566.2774144774164</v>
      </c>
    </row>
    <row r="136" ht="15.75" customHeight="1">
      <c r="A136" s="10" t="s">
        <v>575</v>
      </c>
      <c r="B136" s="11" t="s">
        <v>576</v>
      </c>
      <c r="C136" s="12" t="s">
        <v>26</v>
      </c>
      <c r="D136" s="12" t="s">
        <v>34</v>
      </c>
      <c r="E136" s="13">
        <v>44512.0</v>
      </c>
      <c r="F136" s="14">
        <f t="shared" si="1"/>
        <v>2021</v>
      </c>
      <c r="G136" s="15">
        <f t="shared" si="2"/>
        <v>46</v>
      </c>
      <c r="H136" s="15">
        <f t="shared" si="3"/>
        <v>5</v>
      </c>
      <c r="I136" s="15" t="str">
        <f>VLOOKUP(H136,'Дни недели сортировка'!A:B,2,FALSE)</f>
        <v>05-пятница</v>
      </c>
      <c r="J136" s="16">
        <v>0.5652777777777778</v>
      </c>
      <c r="K136" s="11" t="s">
        <v>28</v>
      </c>
      <c r="L136" s="11" t="s">
        <v>577</v>
      </c>
      <c r="M136" s="11" t="s">
        <v>42</v>
      </c>
      <c r="N136" s="17">
        <v>1423230.0</v>
      </c>
      <c r="O136" s="17">
        <f t="shared" si="56"/>
        <v>1394765.4</v>
      </c>
      <c r="P136" s="17">
        <f>O136*11.05%</f>
        <v>154121.5767</v>
      </c>
      <c r="Q136" s="17">
        <f>P136*7.2%</f>
        <v>11096.75352</v>
      </c>
      <c r="R136" s="17">
        <f t="shared" si="5"/>
        <v>28464.6</v>
      </c>
      <c r="S136" s="17">
        <f t="shared" si="53"/>
        <v>2092.1481</v>
      </c>
      <c r="T136" s="11" t="s">
        <v>578</v>
      </c>
      <c r="U136" s="17">
        <v>10319.980775832002</v>
      </c>
      <c r="V136" s="18">
        <v>3566.58535612754</v>
      </c>
      <c r="W136" s="18">
        <v>2981.6653577226234</v>
      </c>
      <c r="X136" s="18">
        <v>2176.615711137515</v>
      </c>
    </row>
    <row r="137" ht="15.75" customHeight="1">
      <c r="A137" s="10" t="s">
        <v>579</v>
      </c>
      <c r="B137" s="11" t="s">
        <v>580</v>
      </c>
      <c r="C137" s="12" t="s">
        <v>26</v>
      </c>
      <c r="D137" s="12" t="s">
        <v>34</v>
      </c>
      <c r="E137" s="13">
        <v>44512.0</v>
      </c>
      <c r="F137" s="14">
        <f t="shared" si="1"/>
        <v>2021</v>
      </c>
      <c r="G137" s="15">
        <f t="shared" si="2"/>
        <v>46</v>
      </c>
      <c r="H137" s="15">
        <f t="shared" si="3"/>
        <v>5</v>
      </c>
      <c r="I137" s="15" t="str">
        <f>VLOOKUP(H137,'Дни недели сортировка'!A:B,2,FALSE)</f>
        <v>05-пятница</v>
      </c>
      <c r="J137" s="16">
        <v>0.5652777777777778</v>
      </c>
      <c r="K137" s="11" t="s">
        <v>28</v>
      </c>
      <c r="L137" s="11" t="s">
        <v>581</v>
      </c>
      <c r="M137" s="11" t="s">
        <v>30</v>
      </c>
      <c r="N137" s="17">
        <v>1042456.0</v>
      </c>
      <c r="O137" s="17">
        <f>N137-1.5%*N137</f>
        <v>1026819.16</v>
      </c>
      <c r="P137" s="17">
        <f>O137*18%</f>
        <v>184827.4488</v>
      </c>
      <c r="Q137" s="17">
        <f>P137*12%</f>
        <v>22179.29386</v>
      </c>
      <c r="R137" s="17">
        <f t="shared" si="5"/>
        <v>15636.84</v>
      </c>
      <c r="S137" s="17">
        <f t="shared" ref="S137:S150" si="57">O137*13%</f>
        <v>133486.4908</v>
      </c>
      <c r="T137" s="11" t="s">
        <v>582</v>
      </c>
      <c r="U137" s="17">
        <v>20183.15740896</v>
      </c>
      <c r="V137" s="18">
        <v>4872.214198522945</v>
      </c>
      <c r="W137" s="18">
        <v>3956.2379292006312</v>
      </c>
      <c r="X137" s="18">
        <v>3125.427964068499</v>
      </c>
    </row>
    <row r="138" ht="15.75" customHeight="1">
      <c r="A138" s="10" t="s">
        <v>583</v>
      </c>
      <c r="B138" s="11" t="s">
        <v>584</v>
      </c>
      <c r="C138" s="12" t="s">
        <v>26</v>
      </c>
      <c r="D138" s="12" t="s">
        <v>34</v>
      </c>
      <c r="E138" s="13">
        <v>44512.0</v>
      </c>
      <c r="F138" s="14">
        <f t="shared" si="1"/>
        <v>2021</v>
      </c>
      <c r="G138" s="15">
        <f t="shared" si="2"/>
        <v>46</v>
      </c>
      <c r="H138" s="15">
        <f t="shared" si="3"/>
        <v>5</v>
      </c>
      <c r="I138" s="15" t="str">
        <f>VLOOKUP(H138,'Дни недели сортировка'!A:B,2,FALSE)</f>
        <v>05-пятница</v>
      </c>
      <c r="J138" s="16">
        <v>0.5652777777777778</v>
      </c>
      <c r="K138" s="11" t="s">
        <v>28</v>
      </c>
      <c r="L138" s="11" t="s">
        <v>585</v>
      </c>
      <c r="M138" s="11" t="s">
        <v>36</v>
      </c>
      <c r="N138" s="17">
        <v>804062.0</v>
      </c>
      <c r="O138" s="17">
        <f t="shared" ref="O138:O139" si="58">N138-2%*N138</f>
        <v>787980.76</v>
      </c>
      <c r="P138" s="17">
        <f>O138*11.05%</f>
        <v>87071.87398</v>
      </c>
      <c r="Q138" s="17">
        <f>P138*9%</f>
        <v>7836.468658</v>
      </c>
      <c r="R138" s="17">
        <f t="shared" si="5"/>
        <v>16081.24</v>
      </c>
      <c r="S138" s="17">
        <f t="shared" si="57"/>
        <v>102437.4988</v>
      </c>
      <c r="T138" s="11" t="s">
        <v>586</v>
      </c>
      <c r="U138" s="17">
        <v>6817.727732634</v>
      </c>
      <c r="V138" s="18">
        <v>3882.014170961799</v>
      </c>
      <c r="W138" s="18">
        <v>3804.3738875425634</v>
      </c>
      <c r="X138" s="18">
        <v>3157.6303266603272</v>
      </c>
    </row>
    <row r="139" ht="15.75" customHeight="1">
      <c r="A139" s="10" t="s">
        <v>587</v>
      </c>
      <c r="B139" s="11" t="s">
        <v>588</v>
      </c>
      <c r="C139" s="12" t="s">
        <v>26</v>
      </c>
      <c r="D139" s="12" t="s">
        <v>34</v>
      </c>
      <c r="E139" s="13">
        <v>44512.0</v>
      </c>
      <c r="F139" s="14">
        <f t="shared" si="1"/>
        <v>2021</v>
      </c>
      <c r="G139" s="15">
        <f t="shared" si="2"/>
        <v>46</v>
      </c>
      <c r="H139" s="15">
        <f t="shared" si="3"/>
        <v>5</v>
      </c>
      <c r="I139" s="15" t="str">
        <f>VLOOKUP(H139,'Дни недели сортировка'!A:B,2,FALSE)</f>
        <v>05-пятница</v>
      </c>
      <c r="J139" s="16">
        <v>0.5652777777777778</v>
      </c>
      <c r="K139" s="11" t="s">
        <v>28</v>
      </c>
      <c r="L139" s="11" t="s">
        <v>589</v>
      </c>
      <c r="M139" s="11" t="s">
        <v>42</v>
      </c>
      <c r="N139" s="17">
        <v>1364133.0</v>
      </c>
      <c r="O139" s="17">
        <f t="shared" si="58"/>
        <v>1336850.34</v>
      </c>
      <c r="P139" s="17">
        <f>O139*18%</f>
        <v>240633.0612</v>
      </c>
      <c r="Q139" s="17">
        <f>P139*8.4%</f>
        <v>20213.17714</v>
      </c>
      <c r="R139" s="17">
        <f t="shared" si="5"/>
        <v>27282.66</v>
      </c>
      <c r="S139" s="17">
        <f t="shared" si="57"/>
        <v>173790.5442</v>
      </c>
      <c r="T139" s="11" t="s">
        <v>590</v>
      </c>
      <c r="U139" s="17">
        <v>13947.092227152001</v>
      </c>
      <c r="V139" s="18">
        <v>3622.0598513913747</v>
      </c>
      <c r="W139" s="18">
        <v>3151.192070710496</v>
      </c>
      <c r="X139" s="18">
        <v>2583.9774979826066</v>
      </c>
    </row>
    <row r="140" ht="15.75" customHeight="1">
      <c r="A140" s="10" t="s">
        <v>591</v>
      </c>
      <c r="B140" s="11" t="s">
        <v>592</v>
      </c>
      <c r="C140" s="12" t="s">
        <v>26</v>
      </c>
      <c r="D140" s="12" t="s">
        <v>34</v>
      </c>
      <c r="E140" s="13">
        <v>44512.0</v>
      </c>
      <c r="F140" s="14">
        <f t="shared" si="1"/>
        <v>2021</v>
      </c>
      <c r="G140" s="15">
        <f t="shared" si="2"/>
        <v>46</v>
      </c>
      <c r="H140" s="15">
        <f t="shared" si="3"/>
        <v>5</v>
      </c>
      <c r="I140" s="15" t="str">
        <f>VLOOKUP(H140,'Дни недели сортировка'!A:B,2,FALSE)</f>
        <v>05-пятница</v>
      </c>
      <c r="J140" s="16">
        <v>0.5652777777777778</v>
      </c>
      <c r="K140" s="11" t="s">
        <v>28</v>
      </c>
      <c r="L140" s="11" t="s">
        <v>593</v>
      </c>
      <c r="M140" s="11" t="s">
        <v>30</v>
      </c>
      <c r="N140" s="17">
        <v>869029.0</v>
      </c>
      <c r="O140" s="17">
        <f>N140-1.5%*N140</f>
        <v>855993.565</v>
      </c>
      <c r="P140" s="17">
        <f>O140*17.43%</f>
        <v>149199.6784</v>
      </c>
      <c r="Q140" s="17">
        <f>P140*3.9%</f>
        <v>5818.787457</v>
      </c>
      <c r="R140" s="17">
        <f t="shared" si="5"/>
        <v>13035.435</v>
      </c>
      <c r="S140" s="17">
        <f t="shared" si="57"/>
        <v>111279.1635</v>
      </c>
      <c r="T140" s="11" t="s">
        <v>594</v>
      </c>
      <c r="U140" s="17">
        <v>5644.223833096485</v>
      </c>
      <c r="V140" s="18">
        <v>2354.205760784544</v>
      </c>
      <c r="W140" s="18">
        <v>2001.0748966668623</v>
      </c>
      <c r="X140" s="18">
        <v>1580.8491683668212</v>
      </c>
    </row>
    <row r="141" ht="15.75" customHeight="1">
      <c r="A141" s="10" t="s">
        <v>595</v>
      </c>
      <c r="B141" s="11" t="s">
        <v>596</v>
      </c>
      <c r="C141" s="12" t="s">
        <v>26</v>
      </c>
      <c r="D141" s="12" t="s">
        <v>34</v>
      </c>
      <c r="E141" s="13">
        <v>44512.0</v>
      </c>
      <c r="F141" s="14">
        <f t="shared" si="1"/>
        <v>2021</v>
      </c>
      <c r="G141" s="15">
        <f t="shared" si="2"/>
        <v>46</v>
      </c>
      <c r="H141" s="15">
        <f t="shared" si="3"/>
        <v>5</v>
      </c>
      <c r="I141" s="15" t="str">
        <f>VLOOKUP(H141,'Дни недели сортировка'!A:B,2,FALSE)</f>
        <v>05-пятница</v>
      </c>
      <c r="J141" s="16">
        <v>0.5652777777777778</v>
      </c>
      <c r="K141" s="11" t="s">
        <v>28</v>
      </c>
      <c r="L141" s="11" t="s">
        <v>597</v>
      </c>
      <c r="M141" s="11" t="s">
        <v>36</v>
      </c>
      <c r="N141" s="17">
        <v>2117234.0</v>
      </c>
      <c r="O141" s="17">
        <f t="shared" ref="O141:O142" si="59">N141-2%*N141</f>
        <v>2074889.32</v>
      </c>
      <c r="P141" s="17">
        <f>O141*11.05%</f>
        <v>229275.2699</v>
      </c>
      <c r="Q141" s="17">
        <f>P141*7.2%</f>
        <v>16507.81943</v>
      </c>
      <c r="R141" s="17">
        <f t="shared" si="5"/>
        <v>42344.68</v>
      </c>
      <c r="S141" s="17">
        <f t="shared" si="57"/>
        <v>269735.6116</v>
      </c>
      <c r="T141" s="11" t="s">
        <v>598</v>
      </c>
      <c r="U141" s="17">
        <v>14031.646515432</v>
      </c>
      <c r="V141" s="18">
        <v>8501.774623700248</v>
      </c>
      <c r="W141" s="18">
        <v>7226.508430145211</v>
      </c>
      <c r="X141" s="18">
        <v>5419.881322608908</v>
      </c>
    </row>
    <row r="142" ht="15.75" customHeight="1">
      <c r="A142" s="10" t="s">
        <v>599</v>
      </c>
      <c r="B142" s="11" t="s">
        <v>600</v>
      </c>
      <c r="C142" s="12" t="s">
        <v>26</v>
      </c>
      <c r="D142" s="12" t="s">
        <v>34</v>
      </c>
      <c r="E142" s="29">
        <v>44530.0</v>
      </c>
      <c r="F142" s="14">
        <f t="shared" si="1"/>
        <v>2021</v>
      </c>
      <c r="G142" s="15">
        <f t="shared" si="2"/>
        <v>48</v>
      </c>
      <c r="H142" s="15">
        <f t="shared" si="3"/>
        <v>2</v>
      </c>
      <c r="I142" s="15" t="str">
        <f>VLOOKUP(H142,'Дни недели сортировка'!A:B,2,FALSE)</f>
        <v>02-вторник</v>
      </c>
      <c r="J142" s="28">
        <v>0.48819444444444443</v>
      </c>
      <c r="K142" s="11" t="s">
        <v>28</v>
      </c>
      <c r="L142" s="11" t="s">
        <v>601</v>
      </c>
      <c r="M142" s="11" t="s">
        <v>30</v>
      </c>
      <c r="N142" s="17">
        <v>2373922.0</v>
      </c>
      <c r="O142" s="17">
        <f t="shared" si="59"/>
        <v>2326443.56</v>
      </c>
      <c r="P142" s="17">
        <f>O142*9.2%</f>
        <v>214032.8075</v>
      </c>
      <c r="Q142" s="17">
        <f>P142*12%</f>
        <v>25683.9369</v>
      </c>
      <c r="R142" s="17">
        <f t="shared" si="5"/>
        <v>47478.44</v>
      </c>
      <c r="S142" s="17">
        <f t="shared" si="57"/>
        <v>302437.6628</v>
      </c>
      <c r="T142" s="11" t="s">
        <v>602</v>
      </c>
      <c r="U142" s="17">
        <v>23629.221950208</v>
      </c>
      <c r="V142" s="18">
        <v>9142.145972535476</v>
      </c>
      <c r="W142" s="18">
        <v>7642.834033039658</v>
      </c>
      <c r="X142" s="18">
        <v>5579.26884411895</v>
      </c>
    </row>
    <row r="143" ht="15.75" customHeight="1">
      <c r="A143" s="10" t="s">
        <v>603</v>
      </c>
      <c r="B143" s="11" t="s">
        <v>604</v>
      </c>
      <c r="C143" s="12" t="s">
        <v>26</v>
      </c>
      <c r="D143" s="12" t="s">
        <v>27</v>
      </c>
      <c r="E143" s="13">
        <v>44498.0</v>
      </c>
      <c r="F143" s="14">
        <f t="shared" si="1"/>
        <v>2021</v>
      </c>
      <c r="G143" s="15">
        <f t="shared" si="2"/>
        <v>44</v>
      </c>
      <c r="H143" s="15">
        <f t="shared" si="3"/>
        <v>5</v>
      </c>
      <c r="I143" s="15" t="str">
        <f>VLOOKUP(H143,'Дни недели сортировка'!A:B,2,FALSE)</f>
        <v>05-пятница</v>
      </c>
      <c r="J143" s="16">
        <v>0.7548611111111111</v>
      </c>
      <c r="K143" s="11" t="s">
        <v>28</v>
      </c>
      <c r="L143" s="11" t="s">
        <v>605</v>
      </c>
      <c r="M143" s="11" t="s">
        <v>36</v>
      </c>
      <c r="N143" s="17">
        <v>867969.0</v>
      </c>
      <c r="O143" s="17">
        <f>N143-1.5%*N143</f>
        <v>854949.465</v>
      </c>
      <c r="P143" s="17">
        <f>O143*17.43%</f>
        <v>149017.6917</v>
      </c>
      <c r="Q143" s="17">
        <f>P143*9%</f>
        <v>13411.59226</v>
      </c>
      <c r="R143" s="17">
        <f t="shared" si="5"/>
        <v>13019.535</v>
      </c>
      <c r="S143" s="17">
        <f t="shared" si="57"/>
        <v>111143.4305</v>
      </c>
      <c r="T143" s="11" t="s">
        <v>606</v>
      </c>
      <c r="U143" s="17">
        <v>12472.780799433149</v>
      </c>
      <c r="V143" s="18">
        <v>4310.593044284096</v>
      </c>
      <c r="W143" s="18">
        <v>3500.2015519586867</v>
      </c>
      <c r="X143" s="18">
        <v>2765.1592260473626</v>
      </c>
    </row>
    <row r="144" ht="15.75" customHeight="1">
      <c r="A144" s="10" t="s">
        <v>607</v>
      </c>
      <c r="B144" s="11" t="s">
        <v>608</v>
      </c>
      <c r="C144" s="12" t="s">
        <v>26</v>
      </c>
      <c r="D144" s="12" t="s">
        <v>411</v>
      </c>
      <c r="E144" s="29">
        <v>44536.0</v>
      </c>
      <c r="F144" s="14">
        <f t="shared" si="1"/>
        <v>2021</v>
      </c>
      <c r="G144" s="15">
        <f t="shared" si="2"/>
        <v>49</v>
      </c>
      <c r="H144" s="15">
        <f t="shared" si="3"/>
        <v>1</v>
      </c>
      <c r="I144" s="15" t="str">
        <f>VLOOKUP(H144,'Дни недели сортировка'!A:B,2,FALSE)</f>
        <v>01-понедельник</v>
      </c>
      <c r="J144" s="28">
        <v>0.6618055555555555</v>
      </c>
      <c r="K144" s="11" t="s">
        <v>28</v>
      </c>
      <c r="L144" s="11" t="s">
        <v>609</v>
      </c>
      <c r="M144" s="11" t="s">
        <v>42</v>
      </c>
      <c r="N144" s="17">
        <v>2384393.0</v>
      </c>
      <c r="O144" s="17">
        <f t="shared" ref="O144:O145" si="60">N144-2%*N144</f>
        <v>2336705.14</v>
      </c>
      <c r="P144" s="17">
        <f>O144*11.05%</f>
        <v>258205.918</v>
      </c>
      <c r="Q144" s="17">
        <f>P144*8.4%</f>
        <v>21689.29711</v>
      </c>
      <c r="R144" s="17">
        <f t="shared" si="5"/>
        <v>47687.86</v>
      </c>
      <c r="S144" s="17">
        <f t="shared" si="57"/>
        <v>303771.6682</v>
      </c>
      <c r="T144" s="11" t="s">
        <v>610</v>
      </c>
      <c r="U144" s="17">
        <v>19737.2603696268</v>
      </c>
      <c r="V144" s="18">
        <v>4764.57465322791</v>
      </c>
      <c r="W144" s="18">
        <v>4669.283160163352</v>
      </c>
      <c r="X144" s="18">
        <v>3875.5050229355816</v>
      </c>
    </row>
    <row r="145" ht="15.75" customHeight="1">
      <c r="A145" s="10" t="s">
        <v>611</v>
      </c>
      <c r="B145" s="11" t="s">
        <v>612</v>
      </c>
      <c r="C145" s="12" t="s">
        <v>26</v>
      </c>
      <c r="D145" s="12" t="s">
        <v>411</v>
      </c>
      <c r="E145" s="29">
        <v>44536.0</v>
      </c>
      <c r="F145" s="14">
        <f t="shared" si="1"/>
        <v>2021</v>
      </c>
      <c r="G145" s="15">
        <f t="shared" si="2"/>
        <v>49</v>
      </c>
      <c r="H145" s="15">
        <f t="shared" si="3"/>
        <v>1</v>
      </c>
      <c r="I145" s="15" t="str">
        <f>VLOOKUP(H145,'Дни недели сортировка'!A:B,2,FALSE)</f>
        <v>01-понедельник</v>
      </c>
      <c r="J145" s="28">
        <v>0.6611111111111111</v>
      </c>
      <c r="K145" s="11" t="s">
        <v>28</v>
      </c>
      <c r="L145" s="11" t="s">
        <v>613</v>
      </c>
      <c r="M145" s="11" t="s">
        <v>30</v>
      </c>
      <c r="N145" s="17">
        <v>1688325.0</v>
      </c>
      <c r="O145" s="17">
        <f t="shared" si="60"/>
        <v>1654558.5</v>
      </c>
      <c r="P145" s="17">
        <f>O145*9.2%</f>
        <v>152219.382</v>
      </c>
      <c r="Q145" s="17">
        <f>P145*3.9%</f>
        <v>5936.555898</v>
      </c>
      <c r="R145" s="17">
        <f t="shared" si="5"/>
        <v>33766.5</v>
      </c>
      <c r="S145" s="17">
        <f t="shared" si="57"/>
        <v>215092.605</v>
      </c>
      <c r="T145" s="11" t="s">
        <v>614</v>
      </c>
      <c r="U145" s="17">
        <v>5164.80363126</v>
      </c>
      <c r="V145" s="18">
        <v>2940.839187639444</v>
      </c>
      <c r="W145" s="18">
        <v>2558.530093246316</v>
      </c>
      <c r="X145" s="18">
        <v>2097.994676461979</v>
      </c>
    </row>
    <row r="146" ht="15.75" customHeight="1">
      <c r="A146" s="10" t="s">
        <v>615</v>
      </c>
      <c r="B146" s="11" t="s">
        <v>616</v>
      </c>
      <c r="C146" s="12" t="s">
        <v>26</v>
      </c>
      <c r="D146" s="12" t="s">
        <v>34</v>
      </c>
      <c r="E146" s="13">
        <v>44529.0</v>
      </c>
      <c r="F146" s="14">
        <f t="shared" si="1"/>
        <v>2021</v>
      </c>
      <c r="G146" s="15">
        <f t="shared" si="2"/>
        <v>48</v>
      </c>
      <c r="H146" s="15">
        <f t="shared" si="3"/>
        <v>1</v>
      </c>
      <c r="I146" s="15" t="str">
        <f>VLOOKUP(H146,'Дни недели сортировка'!A:B,2,FALSE)</f>
        <v>01-понедельник</v>
      </c>
      <c r="J146" s="16">
        <v>0.7159722222222222</v>
      </c>
      <c r="K146" s="11" t="s">
        <v>28</v>
      </c>
      <c r="L146" s="11" t="s">
        <v>617</v>
      </c>
      <c r="M146" s="11" t="s">
        <v>36</v>
      </c>
      <c r="N146" s="17">
        <v>1364105.0</v>
      </c>
      <c r="O146" s="17">
        <f>N146-1.5%*N146</f>
        <v>1343643.425</v>
      </c>
      <c r="P146" s="17">
        <f>O146*11.05%</f>
        <v>148472.5985</v>
      </c>
      <c r="Q146" s="17">
        <f>P146*7.2%</f>
        <v>10690.02709</v>
      </c>
      <c r="R146" s="17">
        <f t="shared" si="5"/>
        <v>20461.575</v>
      </c>
      <c r="S146" s="17">
        <f t="shared" si="57"/>
        <v>174673.6453</v>
      </c>
      <c r="T146" s="11" t="s">
        <v>618</v>
      </c>
      <c r="U146" s="17">
        <v>7376.118691617001</v>
      </c>
      <c r="V146" s="18">
        <v>1915.5780242129351</v>
      </c>
      <c r="W146" s="18">
        <v>1628.2413205809949</v>
      </c>
      <c r="X146" s="18">
        <v>1286.310643258986</v>
      </c>
    </row>
    <row r="147" ht="15.75" customHeight="1">
      <c r="A147" s="10" t="s">
        <v>619</v>
      </c>
      <c r="B147" s="11" t="s">
        <v>620</v>
      </c>
      <c r="C147" s="12" t="s">
        <v>26</v>
      </c>
      <c r="D147" s="12" t="s">
        <v>411</v>
      </c>
      <c r="E147" s="13">
        <v>44543.0</v>
      </c>
      <c r="F147" s="14">
        <f t="shared" si="1"/>
        <v>2021</v>
      </c>
      <c r="G147" s="15">
        <f t="shared" si="2"/>
        <v>50</v>
      </c>
      <c r="H147" s="15">
        <f t="shared" si="3"/>
        <v>1</v>
      </c>
      <c r="I147" s="15" t="str">
        <f>VLOOKUP(H147,'Дни недели сортировка'!A:B,2,FALSE)</f>
        <v>01-понедельник</v>
      </c>
      <c r="J147" s="16">
        <v>0.6159722222222223</v>
      </c>
      <c r="K147" s="11" t="s">
        <v>28</v>
      </c>
      <c r="L147" s="11" t="s">
        <v>621</v>
      </c>
      <c r="M147" s="11" t="s">
        <v>42</v>
      </c>
      <c r="N147" s="17">
        <v>2198000.0</v>
      </c>
      <c r="O147" s="17">
        <f t="shared" ref="O147:O148" si="61">N147-2%*N147</f>
        <v>2154040</v>
      </c>
      <c r="P147" s="17">
        <f>O147*18%</f>
        <v>387727.2</v>
      </c>
      <c r="Q147" s="17">
        <f>P147*12%</f>
        <v>46527.264</v>
      </c>
      <c r="R147" s="17">
        <f t="shared" si="5"/>
        <v>43960</v>
      </c>
      <c r="S147" s="17">
        <f t="shared" si="57"/>
        <v>280025.2</v>
      </c>
      <c r="T147" s="11" t="s">
        <v>622</v>
      </c>
      <c r="U147" s="17">
        <v>45131.44608</v>
      </c>
      <c r="V147" s="18">
        <v>18824.326159967997</v>
      </c>
      <c r="W147" s="18">
        <v>15737.136669733245</v>
      </c>
      <c r="X147" s="18">
        <v>11802.852502299935</v>
      </c>
    </row>
    <row r="148" ht="15.75" customHeight="1">
      <c r="A148" s="10" t="s">
        <v>623</v>
      </c>
      <c r="B148" s="11" t="s">
        <v>624</v>
      </c>
      <c r="C148" s="12" t="s">
        <v>26</v>
      </c>
      <c r="D148" s="12" t="s">
        <v>411</v>
      </c>
      <c r="E148" s="13">
        <v>44540.0</v>
      </c>
      <c r="F148" s="14">
        <f t="shared" si="1"/>
        <v>2021</v>
      </c>
      <c r="G148" s="15">
        <f t="shared" si="2"/>
        <v>50</v>
      </c>
      <c r="H148" s="15">
        <f t="shared" si="3"/>
        <v>5</v>
      </c>
      <c r="I148" s="15" t="str">
        <f>VLOOKUP(H148,'Дни недели сортировка'!A:B,2,FALSE)</f>
        <v>05-пятница</v>
      </c>
      <c r="J148" s="16">
        <v>0.5958333333333333</v>
      </c>
      <c r="K148" s="11" t="s">
        <v>28</v>
      </c>
      <c r="L148" s="11" t="s">
        <v>625</v>
      </c>
      <c r="M148" s="11" t="s">
        <v>30</v>
      </c>
      <c r="N148" s="17">
        <v>560494.0</v>
      </c>
      <c r="O148" s="17">
        <f t="shared" si="61"/>
        <v>549284.12</v>
      </c>
      <c r="P148" s="17">
        <f>O148*17.43%</f>
        <v>95740.22212</v>
      </c>
      <c r="Q148" s="17">
        <f>P148*9%</f>
        <v>8616.61999</v>
      </c>
      <c r="R148" s="17">
        <f t="shared" si="5"/>
        <v>11209.88</v>
      </c>
      <c r="S148" s="17">
        <f t="shared" si="57"/>
        <v>71406.9356</v>
      </c>
      <c r="T148" s="11" t="s">
        <v>626</v>
      </c>
      <c r="U148" s="17">
        <v>7324.126991874</v>
      </c>
      <c r="V148" s="18">
        <v>4437.688544376456</v>
      </c>
      <c r="W148" s="18">
        <v>3603.4030980336825</v>
      </c>
      <c r="X148" s="18">
        <v>2630.484261564588</v>
      </c>
    </row>
    <row r="149" ht="15.75" customHeight="1">
      <c r="A149" s="10" t="s">
        <v>627</v>
      </c>
      <c r="B149" s="11" t="s">
        <v>628</v>
      </c>
      <c r="C149" s="12" t="s">
        <v>26</v>
      </c>
      <c r="D149" s="12" t="s">
        <v>411</v>
      </c>
      <c r="E149" s="13">
        <v>44540.0</v>
      </c>
      <c r="F149" s="14">
        <f t="shared" si="1"/>
        <v>2021</v>
      </c>
      <c r="G149" s="15">
        <f t="shared" si="2"/>
        <v>50</v>
      </c>
      <c r="H149" s="15">
        <f t="shared" si="3"/>
        <v>5</v>
      </c>
      <c r="I149" s="15" t="str">
        <f>VLOOKUP(H149,'Дни недели сортировка'!A:B,2,FALSE)</f>
        <v>05-пятница</v>
      </c>
      <c r="J149" s="16">
        <v>0.5951388888888889</v>
      </c>
      <c r="K149" s="11" t="s">
        <v>28</v>
      </c>
      <c r="L149" s="11" t="s">
        <v>629</v>
      </c>
      <c r="M149" s="11" t="s">
        <v>36</v>
      </c>
      <c r="N149" s="17">
        <v>1857931.0</v>
      </c>
      <c r="O149" s="17">
        <f>N149-1.5%*N149</f>
        <v>1830062.035</v>
      </c>
      <c r="P149" s="17">
        <f>O149*11.05%</f>
        <v>202221.8549</v>
      </c>
      <c r="Q149" s="17">
        <f>P149*8.4%</f>
        <v>16986.63581</v>
      </c>
      <c r="R149" s="17">
        <f t="shared" si="5"/>
        <v>27868.965</v>
      </c>
      <c r="S149" s="17">
        <f t="shared" si="57"/>
        <v>237908.0646</v>
      </c>
      <c r="T149" s="11" t="s">
        <v>630</v>
      </c>
      <c r="U149" s="17">
        <v>15627.704944160401</v>
      </c>
      <c r="V149" s="18">
        <v>6046.3590428956595</v>
      </c>
      <c r="W149" s="18">
        <v>5925.431862037746</v>
      </c>
      <c r="X149" s="18">
        <v>4681.09117100982</v>
      </c>
    </row>
    <row r="150" ht="15.75" customHeight="1">
      <c r="A150" s="10" t="s">
        <v>631</v>
      </c>
      <c r="B150" s="11" t="s">
        <v>632</v>
      </c>
      <c r="C150" s="12" t="s">
        <v>26</v>
      </c>
      <c r="D150" s="12" t="s">
        <v>411</v>
      </c>
      <c r="E150" s="13">
        <v>44546.0</v>
      </c>
      <c r="F150" s="14">
        <f t="shared" si="1"/>
        <v>2021</v>
      </c>
      <c r="G150" s="15">
        <f t="shared" si="2"/>
        <v>50</v>
      </c>
      <c r="H150" s="15">
        <f t="shared" si="3"/>
        <v>4</v>
      </c>
      <c r="I150" s="15" t="str">
        <f>VLOOKUP(H150,'Дни недели сортировка'!A:B,2,FALSE)</f>
        <v>04-четверг</v>
      </c>
      <c r="J150" s="16">
        <v>0.5604166666666667</v>
      </c>
      <c r="K150" s="11" t="s">
        <v>28</v>
      </c>
      <c r="L150" s="11" t="s">
        <v>633</v>
      </c>
      <c r="M150" s="11" t="s">
        <v>42</v>
      </c>
      <c r="N150" s="17">
        <v>2200788.0</v>
      </c>
      <c r="O150" s="17">
        <f t="shared" ref="O150:O151" si="62">N150-2%*N150</f>
        <v>2156772.24</v>
      </c>
      <c r="P150" s="17">
        <f>O150*9.2%</f>
        <v>198423.0461</v>
      </c>
      <c r="Q150" s="17">
        <f>P150*3.9%</f>
        <v>7738.498797</v>
      </c>
      <c r="R150" s="17">
        <f t="shared" si="5"/>
        <v>44015.76</v>
      </c>
      <c r="S150" s="17">
        <f t="shared" si="57"/>
        <v>280380.3912</v>
      </c>
      <c r="T150" s="11" t="s">
        <v>634</v>
      </c>
      <c r="U150" s="17">
        <v>7196.803881321601</v>
      </c>
      <c r="V150" s="18">
        <v>2487.215421384745</v>
      </c>
      <c r="W150" s="18">
        <v>2163.877416604728</v>
      </c>
      <c r="X150" s="18">
        <v>1796.018255781924</v>
      </c>
    </row>
    <row r="151" ht="15.75" customHeight="1">
      <c r="A151" s="10" t="s">
        <v>635</v>
      </c>
      <c r="B151" s="11" t="s">
        <v>636</v>
      </c>
      <c r="C151" s="12" t="s">
        <v>26</v>
      </c>
      <c r="D151" s="12" t="s">
        <v>411</v>
      </c>
      <c r="E151" s="13">
        <v>44546.0</v>
      </c>
      <c r="F151" s="14">
        <f t="shared" si="1"/>
        <v>2021</v>
      </c>
      <c r="G151" s="15">
        <f t="shared" si="2"/>
        <v>50</v>
      </c>
      <c r="H151" s="15">
        <f t="shared" si="3"/>
        <v>4</v>
      </c>
      <c r="I151" s="15" t="str">
        <f>VLOOKUP(H151,'Дни недели сортировка'!A:B,2,FALSE)</f>
        <v>04-четверг</v>
      </c>
      <c r="J151" s="16">
        <v>0.5569444444444445</v>
      </c>
      <c r="K151" s="11" t="s">
        <v>28</v>
      </c>
      <c r="L151" s="11" t="s">
        <v>637</v>
      </c>
      <c r="M151" s="11" t="s">
        <v>30</v>
      </c>
      <c r="N151" s="17">
        <v>1792197.0</v>
      </c>
      <c r="O151" s="17">
        <f t="shared" si="62"/>
        <v>1756353.06</v>
      </c>
      <c r="P151" s="17">
        <f>O151*17.43%</f>
        <v>306132.3384</v>
      </c>
      <c r="Q151" s="17">
        <f>P151*7.2%</f>
        <v>22041.52836</v>
      </c>
      <c r="R151" s="17">
        <f t="shared" si="5"/>
        <v>35843.94</v>
      </c>
      <c r="S151" s="17">
        <f t="shared" ref="S151:S172" si="63">O151*11%</f>
        <v>193198.8366</v>
      </c>
      <c r="T151" s="11" t="s">
        <v>638</v>
      </c>
      <c r="U151" s="17">
        <v>20057.790809216167</v>
      </c>
      <c r="V151" s="18">
        <v>4841.950701344783</v>
      </c>
      <c r="W151" s="18">
        <v>4115.658096143065</v>
      </c>
      <c r="X151" s="18">
        <v>3374.8396388373135</v>
      </c>
    </row>
    <row r="152" ht="15.75" customHeight="1">
      <c r="A152" s="10" t="s">
        <v>639</v>
      </c>
      <c r="B152" s="11" t="s">
        <v>640</v>
      </c>
      <c r="C152" s="12" t="s">
        <v>26</v>
      </c>
      <c r="D152" s="12" t="s">
        <v>411</v>
      </c>
      <c r="E152" s="13">
        <v>44550.0</v>
      </c>
      <c r="F152" s="14">
        <f t="shared" si="1"/>
        <v>2021</v>
      </c>
      <c r="G152" s="15">
        <f t="shared" si="2"/>
        <v>51</v>
      </c>
      <c r="H152" s="15">
        <f t="shared" si="3"/>
        <v>1</v>
      </c>
      <c r="I152" s="15" t="str">
        <f>VLOOKUP(H152,'Дни недели сортировка'!A:B,2,FALSE)</f>
        <v>01-понедельник</v>
      </c>
      <c r="J152" s="16">
        <v>0.6201388888888889</v>
      </c>
      <c r="K152" s="11" t="s">
        <v>28</v>
      </c>
      <c r="L152" s="11" t="s">
        <v>641</v>
      </c>
      <c r="M152" s="11" t="s">
        <v>36</v>
      </c>
      <c r="N152" s="17">
        <v>1128193.0</v>
      </c>
      <c r="O152" s="17">
        <f>N152-1.5%*N152</f>
        <v>1111270.105</v>
      </c>
      <c r="P152" s="17">
        <f>O152*11.05%</f>
        <v>122795.3466</v>
      </c>
      <c r="Q152" s="17">
        <f>P152*12%</f>
        <v>14735.44159</v>
      </c>
      <c r="R152" s="17">
        <f t="shared" si="5"/>
        <v>16922.895</v>
      </c>
      <c r="S152" s="17">
        <f t="shared" si="63"/>
        <v>122239.7116</v>
      </c>
      <c r="T152" s="11" t="s">
        <v>642</v>
      </c>
      <c r="U152" s="17">
        <v>12819.834185300999</v>
      </c>
      <c r="V152" s="18">
        <v>7299.613585110389</v>
      </c>
      <c r="W152" s="18">
        <v>6204.671547343831</v>
      </c>
      <c r="X152" s="18">
        <v>4901.690522401626</v>
      </c>
    </row>
    <row r="153" ht="15.75" customHeight="1">
      <c r="A153" s="10" t="s">
        <v>643</v>
      </c>
      <c r="B153" s="11" t="s">
        <v>644</v>
      </c>
      <c r="C153" s="12" t="s">
        <v>26</v>
      </c>
      <c r="D153" s="12" t="s">
        <v>411</v>
      </c>
      <c r="E153" s="13">
        <v>44550.0</v>
      </c>
      <c r="F153" s="14">
        <f t="shared" si="1"/>
        <v>2021</v>
      </c>
      <c r="G153" s="15">
        <f t="shared" si="2"/>
        <v>51</v>
      </c>
      <c r="H153" s="15">
        <f t="shared" si="3"/>
        <v>1</v>
      </c>
      <c r="I153" s="15" t="str">
        <f>VLOOKUP(H153,'Дни недели сортировка'!A:B,2,FALSE)</f>
        <v>01-понедельник</v>
      </c>
      <c r="J153" s="16">
        <v>0.7104166666666667</v>
      </c>
      <c r="K153" s="11" t="s">
        <v>28</v>
      </c>
      <c r="L153" s="11" t="s">
        <v>645</v>
      </c>
      <c r="M153" s="11" t="s">
        <v>42</v>
      </c>
      <c r="N153" s="17">
        <v>1990579.0</v>
      </c>
      <c r="O153" s="17">
        <f t="shared" ref="O153:O154" si="64">N153-2%*N153</f>
        <v>1950767.42</v>
      </c>
      <c r="P153" s="17">
        <f>O153*9.2%</f>
        <v>179470.6026</v>
      </c>
      <c r="Q153" s="17">
        <f>P153*9%</f>
        <v>16152.35424</v>
      </c>
      <c r="R153" s="17">
        <f t="shared" si="5"/>
        <v>39811.58</v>
      </c>
      <c r="S153" s="17">
        <f t="shared" si="63"/>
        <v>214584.4162</v>
      </c>
      <c r="T153" s="11" t="s">
        <v>646</v>
      </c>
      <c r="U153" s="17">
        <v>11145.124423943998</v>
      </c>
      <c r="V153" s="18">
        <v>2894.3888128982567</v>
      </c>
      <c r="W153" s="18">
        <v>2419.7090475829423</v>
      </c>
      <c r="X153" s="18">
        <v>1814.7817856872066</v>
      </c>
    </row>
    <row r="154" ht="15.75" customHeight="1">
      <c r="A154" s="10" t="s">
        <v>647</v>
      </c>
      <c r="B154" s="11" t="s">
        <v>648</v>
      </c>
      <c r="C154" s="12" t="s">
        <v>26</v>
      </c>
      <c r="D154" s="12" t="s">
        <v>27</v>
      </c>
      <c r="E154" s="13">
        <v>44498.0</v>
      </c>
      <c r="F154" s="14">
        <f t="shared" si="1"/>
        <v>2021</v>
      </c>
      <c r="G154" s="15">
        <f t="shared" si="2"/>
        <v>44</v>
      </c>
      <c r="H154" s="15">
        <f t="shared" si="3"/>
        <v>5</v>
      </c>
      <c r="I154" s="15" t="str">
        <f>VLOOKUP(H154,'Дни недели сортировка'!A:B,2,FALSE)</f>
        <v>05-пятница</v>
      </c>
      <c r="J154" s="16">
        <v>0.7847222222222222</v>
      </c>
      <c r="K154" s="11" t="s">
        <v>28</v>
      </c>
      <c r="L154" s="11" t="s">
        <v>649</v>
      </c>
      <c r="M154" s="11" t="s">
        <v>30</v>
      </c>
      <c r="N154" s="17">
        <v>2172492.0</v>
      </c>
      <c r="O154" s="17">
        <f t="shared" si="64"/>
        <v>2129042.16</v>
      </c>
      <c r="P154" s="17">
        <f>O154*11.05%</f>
        <v>235259.1587</v>
      </c>
      <c r="Q154" s="17">
        <f>P154*8.4%</f>
        <v>19761.76933</v>
      </c>
      <c r="R154" s="17">
        <f t="shared" si="5"/>
        <v>43449.84</v>
      </c>
      <c r="S154" s="17">
        <f t="shared" si="63"/>
        <v>234194.6376</v>
      </c>
      <c r="T154" s="11" t="s">
        <v>650</v>
      </c>
      <c r="U154" s="17">
        <v>19168.916249246406</v>
      </c>
      <c r="V154" s="18">
        <v>7995.354967560675</v>
      </c>
      <c r="W154" s="18">
        <v>6492.228233659268</v>
      </c>
      <c r="X154" s="18">
        <v>4739.3266105712655</v>
      </c>
    </row>
    <row r="155" ht="15.75" customHeight="1">
      <c r="A155" s="10" t="s">
        <v>651</v>
      </c>
      <c r="B155" s="11" t="s">
        <v>652</v>
      </c>
      <c r="C155" s="12" t="s">
        <v>26</v>
      </c>
      <c r="D155" s="12" t="s">
        <v>411</v>
      </c>
      <c r="E155" s="13">
        <v>44550.0</v>
      </c>
      <c r="F155" s="14">
        <f t="shared" si="1"/>
        <v>2021</v>
      </c>
      <c r="G155" s="15">
        <f t="shared" si="2"/>
        <v>51</v>
      </c>
      <c r="H155" s="15">
        <f t="shared" si="3"/>
        <v>1</v>
      </c>
      <c r="I155" s="15" t="str">
        <f>VLOOKUP(H155,'Дни недели сортировка'!A:B,2,FALSE)</f>
        <v>01-понедельник</v>
      </c>
      <c r="J155" s="16">
        <v>0.6965277777777777</v>
      </c>
      <c r="K155" s="11" t="s">
        <v>28</v>
      </c>
      <c r="L155" s="11" t="s">
        <v>653</v>
      </c>
      <c r="M155" s="11" t="s">
        <v>36</v>
      </c>
      <c r="N155" s="17">
        <v>2175402.0</v>
      </c>
      <c r="O155" s="17">
        <f>N155-1.5%*N155</f>
        <v>2142770.97</v>
      </c>
      <c r="P155" s="17">
        <f>O155*18%</f>
        <v>385698.7746</v>
      </c>
      <c r="Q155" s="17">
        <f>P155*3.9%</f>
        <v>15042.25221</v>
      </c>
      <c r="R155" s="17">
        <f t="shared" si="5"/>
        <v>32631.03</v>
      </c>
      <c r="S155" s="17">
        <f t="shared" si="63"/>
        <v>235704.8067</v>
      </c>
      <c r="T155" s="11" t="s">
        <v>654</v>
      </c>
      <c r="U155" s="17">
        <v>12785.914377989999</v>
      </c>
      <c r="V155" s="18">
        <v>7746.985521624139</v>
      </c>
      <c r="W155" s="18">
        <v>7592.045811191657</v>
      </c>
      <c r="X155" s="18">
        <v>5997.716190841409</v>
      </c>
    </row>
    <row r="156" ht="15.75" customHeight="1">
      <c r="A156" s="10" t="s">
        <v>655</v>
      </c>
      <c r="B156" s="11" t="s">
        <v>656</v>
      </c>
      <c r="C156" s="12" t="s">
        <v>26</v>
      </c>
      <c r="D156" s="12" t="s">
        <v>411</v>
      </c>
      <c r="E156" s="13">
        <v>44550.0</v>
      </c>
      <c r="F156" s="14">
        <f t="shared" si="1"/>
        <v>2021</v>
      </c>
      <c r="G156" s="15">
        <f t="shared" si="2"/>
        <v>51</v>
      </c>
      <c r="H156" s="15">
        <f t="shared" si="3"/>
        <v>1</v>
      </c>
      <c r="I156" s="15" t="str">
        <f>VLOOKUP(H156,'Дни недели сортировка'!A:B,2,FALSE)</f>
        <v>01-понедельник</v>
      </c>
      <c r="J156" s="16">
        <v>0.7305555555555555</v>
      </c>
      <c r="K156" s="11" t="s">
        <v>28</v>
      </c>
      <c r="L156" s="11" t="s">
        <v>657</v>
      </c>
      <c r="M156" s="11" t="s">
        <v>42</v>
      </c>
      <c r="N156" s="17">
        <v>1091818.0</v>
      </c>
      <c r="O156" s="17">
        <f t="shared" ref="O156:O157" si="65">N156-2%*N156</f>
        <v>1069981.64</v>
      </c>
      <c r="P156" s="17">
        <f>O156*11.05%</f>
        <v>118232.9712</v>
      </c>
      <c r="Q156" s="17">
        <f>P156*7.2%</f>
        <v>8512.773928</v>
      </c>
      <c r="R156" s="17">
        <f t="shared" si="5"/>
        <v>21836.36</v>
      </c>
      <c r="S156" s="17">
        <f t="shared" si="63"/>
        <v>117697.9804</v>
      </c>
      <c r="T156" s="11" t="s">
        <v>658</v>
      </c>
      <c r="U156" s="17">
        <v>7831.7520136128005</v>
      </c>
      <c r="V156" s="18">
        <v>3030.1048540667925</v>
      </c>
      <c r="W156" s="18">
        <v>2636.1912230381095</v>
      </c>
      <c r="X156" s="18">
        <v>2188.038715121631</v>
      </c>
    </row>
    <row r="157" ht="15.75" customHeight="1">
      <c r="A157" s="10" t="s">
        <v>659</v>
      </c>
      <c r="B157" s="11" t="s">
        <v>660</v>
      </c>
      <c r="C157" s="12" t="s">
        <v>26</v>
      </c>
      <c r="D157" s="12" t="s">
        <v>411</v>
      </c>
      <c r="E157" s="13">
        <v>44550.0</v>
      </c>
      <c r="F157" s="14">
        <f t="shared" si="1"/>
        <v>2021</v>
      </c>
      <c r="G157" s="15">
        <f t="shared" si="2"/>
        <v>51</v>
      </c>
      <c r="H157" s="15">
        <f t="shared" si="3"/>
        <v>1</v>
      </c>
      <c r="I157" s="15" t="str">
        <f>VLOOKUP(H157,'Дни недели сортировка'!A:B,2,FALSE)</f>
        <v>01-понедельник</v>
      </c>
      <c r="J157" s="16">
        <v>0.69375</v>
      </c>
      <c r="K157" s="11" t="s">
        <v>28</v>
      </c>
      <c r="L157" s="11" t="s">
        <v>661</v>
      </c>
      <c r="M157" s="11" t="s">
        <v>30</v>
      </c>
      <c r="N157" s="17">
        <v>2150823.0</v>
      </c>
      <c r="O157" s="17">
        <f t="shared" si="65"/>
        <v>2107806.54</v>
      </c>
      <c r="P157" s="17">
        <f>O157*18%</f>
        <v>379405.1772</v>
      </c>
      <c r="Q157" s="17">
        <f>P157*12%</f>
        <v>45528.62126</v>
      </c>
      <c r="R157" s="17">
        <f t="shared" si="5"/>
        <v>43016.46</v>
      </c>
      <c r="S157" s="17">
        <f t="shared" si="63"/>
        <v>231858.7194</v>
      </c>
      <c r="T157" s="11" t="s">
        <v>662</v>
      </c>
      <c r="U157" s="17">
        <v>42341.61777552</v>
      </c>
      <c r="V157" s="18">
        <v>14633.26310321971</v>
      </c>
      <c r="W157" s="18">
        <v>12438.273637736753</v>
      </c>
      <c r="X157" s="18">
        <v>10199.384382944138</v>
      </c>
    </row>
    <row r="158" ht="15.75" customHeight="1">
      <c r="A158" s="10" t="s">
        <v>663</v>
      </c>
      <c r="B158" s="11" t="s">
        <v>664</v>
      </c>
      <c r="C158" s="12" t="s">
        <v>26</v>
      </c>
      <c r="D158" s="12" t="s">
        <v>411</v>
      </c>
      <c r="E158" s="13">
        <v>44551.0</v>
      </c>
      <c r="F158" s="14">
        <f t="shared" si="1"/>
        <v>2021</v>
      </c>
      <c r="G158" s="15">
        <f t="shared" si="2"/>
        <v>51</v>
      </c>
      <c r="H158" s="15">
        <f t="shared" si="3"/>
        <v>2</v>
      </c>
      <c r="I158" s="15" t="str">
        <f>VLOOKUP(H158,'Дни недели сортировка'!A:B,2,FALSE)</f>
        <v>02-вторник</v>
      </c>
      <c r="J158" s="16">
        <v>0.5847222222222223</v>
      </c>
      <c r="K158" s="11" t="s">
        <v>28</v>
      </c>
      <c r="L158" s="11" t="s">
        <v>665</v>
      </c>
      <c r="M158" s="11" t="s">
        <v>36</v>
      </c>
      <c r="N158" s="17">
        <v>2268535.0</v>
      </c>
      <c r="O158" s="17">
        <f>N158-1.5%*N158</f>
        <v>2234506.975</v>
      </c>
      <c r="P158" s="17">
        <f>O158*17.43%</f>
        <v>389474.5657</v>
      </c>
      <c r="Q158" s="17">
        <f>P158*9%</f>
        <v>35052.71092</v>
      </c>
      <c r="R158" s="17">
        <f t="shared" si="5"/>
        <v>34028.025</v>
      </c>
      <c r="S158" s="17">
        <f t="shared" si="63"/>
        <v>245795.7673</v>
      </c>
      <c r="T158" s="11" t="s">
        <v>666</v>
      </c>
      <c r="U158" s="17">
        <v>31897.966934310753</v>
      </c>
      <c r="V158" s="18">
        <v>7700.169217942615</v>
      </c>
      <c r="W158" s="18">
        <v>6437.341466200026</v>
      </c>
      <c r="X158" s="18">
        <v>5085.49975829802</v>
      </c>
    </row>
    <row r="159" ht="15.75" customHeight="1">
      <c r="A159" s="10" t="s">
        <v>667</v>
      </c>
      <c r="B159" s="11" t="s">
        <v>668</v>
      </c>
      <c r="C159" s="12" t="s">
        <v>26</v>
      </c>
      <c r="D159" s="12" t="s">
        <v>411</v>
      </c>
      <c r="E159" s="13">
        <v>44558.0</v>
      </c>
      <c r="F159" s="14">
        <f t="shared" si="1"/>
        <v>2021</v>
      </c>
      <c r="G159" s="15">
        <f t="shared" si="2"/>
        <v>52</v>
      </c>
      <c r="H159" s="15">
        <f t="shared" si="3"/>
        <v>2</v>
      </c>
      <c r="I159" s="15" t="str">
        <f>VLOOKUP(H159,'Дни недели сортировка'!A:B,2,FALSE)</f>
        <v>02-вторник</v>
      </c>
      <c r="J159" s="16">
        <v>0.5965277777777778</v>
      </c>
      <c r="K159" s="11" t="s">
        <v>28</v>
      </c>
      <c r="L159" s="11" t="s">
        <v>669</v>
      </c>
      <c r="M159" s="11" t="s">
        <v>42</v>
      </c>
      <c r="N159" s="17">
        <v>1442683.0</v>
      </c>
      <c r="O159" s="17">
        <f t="shared" ref="O159:O160" si="66">N159-2%*N159</f>
        <v>1413829.34</v>
      </c>
      <c r="P159" s="17">
        <f>O159*11.05%</f>
        <v>156228.1421</v>
      </c>
      <c r="Q159" s="17">
        <f>P159*8.4%</f>
        <v>13123.16393</v>
      </c>
      <c r="R159" s="17">
        <f t="shared" si="5"/>
        <v>28853.66</v>
      </c>
      <c r="S159" s="17">
        <f t="shared" si="63"/>
        <v>155521.2274</v>
      </c>
      <c r="T159" s="11" t="s">
        <v>670</v>
      </c>
      <c r="U159" s="17">
        <v>11417.152622475602</v>
      </c>
      <c r="V159" s="18">
        <v>6500.926703237607</v>
      </c>
      <c r="W159" s="18">
        <v>5278.752483028938</v>
      </c>
      <c r="X159" s="18">
        <v>3959.0643622717034</v>
      </c>
    </row>
    <row r="160" ht="15.75" customHeight="1">
      <c r="A160" s="10" t="s">
        <v>671</v>
      </c>
      <c r="B160" s="11" t="s">
        <v>672</v>
      </c>
      <c r="C160" s="12" t="s">
        <v>26</v>
      </c>
      <c r="D160" s="12" t="s">
        <v>504</v>
      </c>
      <c r="E160" s="13">
        <v>44566.0</v>
      </c>
      <c r="F160" s="14">
        <f t="shared" si="1"/>
        <v>2022</v>
      </c>
      <c r="G160" s="15">
        <f t="shared" si="2"/>
        <v>1</v>
      </c>
      <c r="H160" s="15">
        <f t="shared" si="3"/>
        <v>3</v>
      </c>
      <c r="I160" s="15" t="str">
        <f>VLOOKUP(H160,'Дни недели сортировка'!A:B,2,FALSE)</f>
        <v>03-среда</v>
      </c>
      <c r="J160" s="16">
        <v>0.46041666666666664</v>
      </c>
      <c r="K160" s="11" t="s">
        <v>28</v>
      </c>
      <c r="L160" s="11" t="s">
        <v>673</v>
      </c>
      <c r="M160" s="11" t="s">
        <v>30</v>
      </c>
      <c r="N160" s="17">
        <v>919076.0</v>
      </c>
      <c r="O160" s="17">
        <f t="shared" si="66"/>
        <v>900694.48</v>
      </c>
      <c r="P160" s="17">
        <f>O160*9.2%</f>
        <v>82863.89216</v>
      </c>
      <c r="Q160" s="17">
        <f>P160*3.9%</f>
        <v>3231.691794</v>
      </c>
      <c r="R160" s="17">
        <f t="shared" si="5"/>
        <v>18381.52</v>
      </c>
      <c r="S160" s="17">
        <f t="shared" si="63"/>
        <v>99076.3928</v>
      </c>
      <c r="T160" s="11" t="s">
        <v>674</v>
      </c>
      <c r="U160" s="17">
        <v>2229.8673380256</v>
      </c>
      <c r="V160" s="18">
        <v>579.0965476852483</v>
      </c>
      <c r="W160" s="18">
        <v>567.5146167315434</v>
      </c>
      <c r="X160" s="18">
        <v>414.28567021402665</v>
      </c>
    </row>
    <row r="161" ht="15.75" customHeight="1">
      <c r="A161" s="10" t="s">
        <v>675</v>
      </c>
      <c r="B161" s="11" t="s">
        <v>676</v>
      </c>
      <c r="C161" s="12" t="s">
        <v>26</v>
      </c>
      <c r="D161" s="12" t="s">
        <v>504</v>
      </c>
      <c r="E161" s="13">
        <v>44566.0</v>
      </c>
      <c r="F161" s="14">
        <f t="shared" si="1"/>
        <v>2022</v>
      </c>
      <c r="G161" s="15">
        <f t="shared" si="2"/>
        <v>1</v>
      </c>
      <c r="H161" s="15">
        <f t="shared" si="3"/>
        <v>3</v>
      </c>
      <c r="I161" s="15" t="str">
        <f>VLOOKUP(H161,'Дни недели сортировка'!A:B,2,FALSE)</f>
        <v>03-среда</v>
      </c>
      <c r="J161" s="16">
        <v>0.46041666666666664</v>
      </c>
      <c r="K161" s="11" t="s">
        <v>28</v>
      </c>
      <c r="L161" s="11" t="s">
        <v>677</v>
      </c>
      <c r="M161" s="11" t="s">
        <v>36</v>
      </c>
      <c r="N161" s="17">
        <v>773615.0</v>
      </c>
      <c r="O161" s="17">
        <f>N161-1.5%*N161</f>
        <v>762010.775</v>
      </c>
      <c r="P161" s="17">
        <f>O161*17.43%</f>
        <v>132818.4781</v>
      </c>
      <c r="Q161" s="17">
        <f>P161*7.2%</f>
        <v>9562.930422</v>
      </c>
      <c r="R161" s="17">
        <f t="shared" si="5"/>
        <v>11604.225</v>
      </c>
      <c r="S161" s="17">
        <f t="shared" si="63"/>
        <v>83821.18525</v>
      </c>
      <c r="T161" s="11" t="s">
        <v>678</v>
      </c>
      <c r="U161" s="17">
        <v>9276.042509281802</v>
      </c>
      <c r="V161" s="18">
        <v>3869.0373306214397</v>
      </c>
      <c r="W161" s="18">
        <v>3366.0624776406526</v>
      </c>
      <c r="X161" s="18">
        <v>2659.189357336116</v>
      </c>
    </row>
    <row r="162" ht="15.75" customHeight="1">
      <c r="A162" s="10" t="s">
        <v>679</v>
      </c>
      <c r="B162" s="11" t="s">
        <v>680</v>
      </c>
      <c r="C162" s="12" t="s">
        <v>26</v>
      </c>
      <c r="D162" s="12" t="s">
        <v>504</v>
      </c>
      <c r="E162" s="13">
        <v>44571.0</v>
      </c>
      <c r="F162" s="14">
        <f t="shared" si="1"/>
        <v>2022</v>
      </c>
      <c r="G162" s="15">
        <f t="shared" si="2"/>
        <v>2</v>
      </c>
      <c r="H162" s="15">
        <f t="shared" si="3"/>
        <v>1</v>
      </c>
      <c r="I162" s="15" t="str">
        <f>VLOOKUP(H162,'Дни недели сортировка'!A:B,2,FALSE)</f>
        <v>01-понедельник</v>
      </c>
      <c r="J162" s="16">
        <v>0.6208333333333333</v>
      </c>
      <c r="K162" s="11" t="s">
        <v>28</v>
      </c>
      <c r="L162" s="11" t="s">
        <v>681</v>
      </c>
      <c r="M162" s="11" t="s">
        <v>30</v>
      </c>
      <c r="N162" s="17">
        <v>1588300.0</v>
      </c>
      <c r="O162" s="17">
        <f t="shared" ref="O162:O163" si="67">N162-2%*N162</f>
        <v>1556534</v>
      </c>
      <c r="P162" s="17">
        <f>O162*11.05%</f>
        <v>171997.007</v>
      </c>
      <c r="Q162" s="17">
        <f>P162*12%</f>
        <v>20639.64084</v>
      </c>
      <c r="R162" s="17">
        <f t="shared" si="5"/>
        <v>31766</v>
      </c>
      <c r="S162" s="17">
        <f t="shared" si="63"/>
        <v>171218.74</v>
      </c>
      <c r="T162" s="11" t="s">
        <v>682</v>
      </c>
      <c r="U162" s="17">
        <v>17543.694714</v>
      </c>
      <c r="V162" s="18">
        <v>10629.7246272126</v>
      </c>
      <c r="W162" s="18">
        <v>9035.26593313071</v>
      </c>
      <c r="X162" s="18">
        <v>7499.270724498489</v>
      </c>
    </row>
    <row r="163" ht="15.75" customHeight="1">
      <c r="A163" s="10" t="s">
        <v>683</v>
      </c>
      <c r="B163" s="11" t="s">
        <v>684</v>
      </c>
      <c r="C163" s="12" t="s">
        <v>26</v>
      </c>
      <c r="D163" s="12" t="s">
        <v>504</v>
      </c>
      <c r="E163" s="13">
        <v>44571.0</v>
      </c>
      <c r="F163" s="14">
        <f t="shared" si="1"/>
        <v>2022</v>
      </c>
      <c r="G163" s="15">
        <f t="shared" si="2"/>
        <v>2</v>
      </c>
      <c r="H163" s="15">
        <f t="shared" si="3"/>
        <v>1</v>
      </c>
      <c r="I163" s="15" t="str">
        <f>VLOOKUP(H163,'Дни недели сортировка'!A:B,2,FALSE)</f>
        <v>01-понедельник</v>
      </c>
      <c r="J163" s="16">
        <v>0.6229166666666667</v>
      </c>
      <c r="K163" s="11" t="s">
        <v>28</v>
      </c>
      <c r="L163" s="11" t="s">
        <v>685</v>
      </c>
      <c r="M163" s="11" t="s">
        <v>36</v>
      </c>
      <c r="N163" s="17">
        <v>1759690.0</v>
      </c>
      <c r="O163" s="17">
        <f t="shared" si="67"/>
        <v>1724496.2</v>
      </c>
      <c r="P163" s="17">
        <f>O163*9.2%</f>
        <v>158653.6504</v>
      </c>
      <c r="Q163" s="17">
        <f>P163*9%</f>
        <v>14278.82854</v>
      </c>
      <c r="R163" s="17">
        <f t="shared" si="5"/>
        <v>35193.8</v>
      </c>
      <c r="S163" s="17">
        <f t="shared" si="63"/>
        <v>189694.582</v>
      </c>
      <c r="T163" s="11" t="s">
        <v>686</v>
      </c>
      <c r="U163" s="17">
        <v>13136.522253119998</v>
      </c>
      <c r="V163" s="18">
        <v>5082.520459732127</v>
      </c>
      <c r="W163" s="18">
        <v>4320.142390772308</v>
      </c>
      <c r="X163" s="18">
        <v>3542.516760433293</v>
      </c>
    </row>
    <row r="164" ht="15.75" customHeight="1">
      <c r="A164" s="10" t="s">
        <v>687</v>
      </c>
      <c r="B164" s="11" t="s">
        <v>688</v>
      </c>
      <c r="C164" s="12" t="s">
        <v>26</v>
      </c>
      <c r="D164" s="12" t="s">
        <v>504</v>
      </c>
      <c r="E164" s="13">
        <v>44575.0</v>
      </c>
      <c r="F164" s="14">
        <f t="shared" si="1"/>
        <v>2022</v>
      </c>
      <c r="G164" s="15">
        <f t="shared" si="2"/>
        <v>3</v>
      </c>
      <c r="H164" s="15">
        <f t="shared" si="3"/>
        <v>5</v>
      </c>
      <c r="I164" s="15" t="str">
        <f>VLOOKUP(H164,'Дни недели сортировка'!A:B,2,FALSE)</f>
        <v>05-пятница</v>
      </c>
      <c r="J164" s="16">
        <v>0.5125</v>
      </c>
      <c r="K164" s="11" t="s">
        <v>28</v>
      </c>
      <c r="L164" s="11" t="s">
        <v>689</v>
      </c>
      <c r="M164" s="11" t="s">
        <v>42</v>
      </c>
      <c r="N164" s="17">
        <v>1925119.0</v>
      </c>
      <c r="O164" s="17">
        <f>N164-1.5%*N164</f>
        <v>1896242.215</v>
      </c>
      <c r="P164" s="17">
        <f>O164*11.05%</f>
        <v>209534.7648</v>
      </c>
      <c r="Q164" s="17">
        <f>P164*8.4%</f>
        <v>17600.92024</v>
      </c>
      <c r="R164" s="17">
        <f t="shared" si="5"/>
        <v>28876.785</v>
      </c>
      <c r="S164" s="17">
        <f t="shared" si="63"/>
        <v>208586.6437</v>
      </c>
      <c r="T164" s="11" t="s">
        <v>690</v>
      </c>
      <c r="U164" s="17">
        <v>16368.855822855903</v>
      </c>
      <c r="V164" s="18">
        <v>5657.076572379</v>
      </c>
      <c r="W164" s="18">
        <v>4729.316014508844</v>
      </c>
      <c r="X164" s="18">
        <v>3736.159651461987</v>
      </c>
    </row>
    <row r="165" ht="15.75" customHeight="1">
      <c r="A165" s="10" t="s">
        <v>691</v>
      </c>
      <c r="B165" s="11" t="s">
        <v>692</v>
      </c>
      <c r="C165" s="12" t="s">
        <v>26</v>
      </c>
      <c r="D165" s="12" t="s">
        <v>34</v>
      </c>
      <c r="E165" s="13">
        <v>44503.0</v>
      </c>
      <c r="F165" s="14">
        <f t="shared" si="1"/>
        <v>2021</v>
      </c>
      <c r="G165" s="15">
        <f t="shared" si="2"/>
        <v>44</v>
      </c>
      <c r="H165" s="15">
        <f t="shared" si="3"/>
        <v>3</v>
      </c>
      <c r="I165" s="15" t="str">
        <f>VLOOKUP(H165,'Дни недели сортировка'!A:B,2,FALSE)</f>
        <v>03-среда</v>
      </c>
      <c r="J165" s="16">
        <v>0.6131944444444445</v>
      </c>
      <c r="K165" s="11" t="s">
        <v>28</v>
      </c>
      <c r="L165" s="11" t="s">
        <v>693</v>
      </c>
      <c r="M165" s="11" t="s">
        <v>30</v>
      </c>
      <c r="N165" s="17">
        <v>1426654.0</v>
      </c>
      <c r="O165" s="17">
        <f t="shared" ref="O165:O166" si="68">N165-2%*N165</f>
        <v>1398120.92</v>
      </c>
      <c r="P165" s="17">
        <f>O165*18%</f>
        <v>251661.7656</v>
      </c>
      <c r="Q165" s="17">
        <f>P165*3.9%</f>
        <v>9814.808858</v>
      </c>
      <c r="R165" s="17">
        <f t="shared" si="5"/>
        <v>28533.08</v>
      </c>
      <c r="S165" s="17">
        <f t="shared" si="63"/>
        <v>153793.3012</v>
      </c>
      <c r="T165" s="11" t="s">
        <v>694</v>
      </c>
      <c r="U165" s="17">
        <v>8931.476061144</v>
      </c>
      <c r="V165" s="18">
        <v>2156.0583211601615</v>
      </c>
      <c r="W165" s="18">
        <v>1750.7193567820514</v>
      </c>
      <c r="X165" s="18">
        <v>1313.0395175865385</v>
      </c>
    </row>
    <row r="166" ht="15.75" customHeight="1">
      <c r="A166" s="10" t="s">
        <v>695</v>
      </c>
      <c r="B166" s="11" t="s">
        <v>696</v>
      </c>
      <c r="C166" s="12" t="s">
        <v>26</v>
      </c>
      <c r="D166" s="12" t="s">
        <v>504</v>
      </c>
      <c r="E166" s="13">
        <v>44575.0</v>
      </c>
      <c r="F166" s="14">
        <f t="shared" si="1"/>
        <v>2022</v>
      </c>
      <c r="G166" s="15">
        <f t="shared" si="2"/>
        <v>3</v>
      </c>
      <c r="H166" s="15">
        <f t="shared" si="3"/>
        <v>5</v>
      </c>
      <c r="I166" s="15" t="str">
        <f>VLOOKUP(H166,'Дни недели сортировка'!A:B,2,FALSE)</f>
        <v>05-пятница</v>
      </c>
      <c r="J166" s="16">
        <v>0.5125</v>
      </c>
      <c r="K166" s="11" t="s">
        <v>28</v>
      </c>
      <c r="L166" s="11" t="s">
        <v>697</v>
      </c>
      <c r="M166" s="11" t="s">
        <v>36</v>
      </c>
      <c r="N166" s="17">
        <v>2113773.0</v>
      </c>
      <c r="O166" s="17">
        <f t="shared" si="68"/>
        <v>2071497.54</v>
      </c>
      <c r="P166" s="17">
        <f>O166*17.43%</f>
        <v>361062.0212</v>
      </c>
      <c r="Q166" s="17">
        <f>P166*7.2%</f>
        <v>25996.46553</v>
      </c>
      <c r="R166" s="17">
        <f t="shared" si="5"/>
        <v>42275.46</v>
      </c>
      <c r="S166" s="17">
        <f t="shared" si="63"/>
        <v>227864.7294</v>
      </c>
      <c r="T166" s="11" t="s">
        <v>698</v>
      </c>
      <c r="U166" s="17">
        <v>22616.925009346083</v>
      </c>
      <c r="V166" s="18">
        <v>12878.07710032166</v>
      </c>
      <c r="W166" s="18">
        <v>12620.515558315226</v>
      </c>
      <c r="X166" s="18">
        <v>9212.976357570114</v>
      </c>
    </row>
    <row r="167" ht="15.75" customHeight="1">
      <c r="A167" s="10" t="s">
        <v>699</v>
      </c>
      <c r="B167" s="11" t="s">
        <v>700</v>
      </c>
      <c r="C167" s="12" t="s">
        <v>26</v>
      </c>
      <c r="D167" s="12" t="s">
        <v>504</v>
      </c>
      <c r="E167" s="13">
        <v>44575.0</v>
      </c>
      <c r="F167" s="14">
        <f t="shared" si="1"/>
        <v>2022</v>
      </c>
      <c r="G167" s="15">
        <f t="shared" si="2"/>
        <v>3</v>
      </c>
      <c r="H167" s="15">
        <f t="shared" si="3"/>
        <v>5</v>
      </c>
      <c r="I167" s="15" t="str">
        <f>VLOOKUP(H167,'Дни недели сортировка'!A:B,2,FALSE)</f>
        <v>05-пятница</v>
      </c>
      <c r="J167" s="16">
        <v>0.5125</v>
      </c>
      <c r="K167" s="11" t="s">
        <v>28</v>
      </c>
      <c r="L167" s="11" t="s">
        <v>701</v>
      </c>
      <c r="M167" s="11" t="s">
        <v>42</v>
      </c>
      <c r="N167" s="17">
        <v>963320.0</v>
      </c>
      <c r="O167" s="17">
        <f>N167-1.5%*N167</f>
        <v>948870.2</v>
      </c>
      <c r="P167" s="17">
        <f>O167*11.05%</f>
        <v>104850.1571</v>
      </c>
      <c r="Q167" s="17">
        <f>P167*12%</f>
        <v>12582.01885</v>
      </c>
      <c r="R167" s="17">
        <f t="shared" si="5"/>
        <v>14449.8</v>
      </c>
      <c r="S167" s="17">
        <f t="shared" si="63"/>
        <v>104375.722</v>
      </c>
      <c r="T167" s="11" t="s">
        <v>702</v>
      </c>
      <c r="U167" s="17">
        <v>8681.59300788</v>
      </c>
      <c r="V167" s="18">
        <v>2254.609704146436</v>
      </c>
      <c r="W167" s="18">
        <v>1961.5104426073992</v>
      </c>
      <c r="X167" s="18">
        <v>1549.5932496598455</v>
      </c>
    </row>
    <row r="168" ht="15.75" customHeight="1">
      <c r="A168" s="10" t="s">
        <v>703</v>
      </c>
      <c r="B168" s="11" t="s">
        <v>704</v>
      </c>
      <c r="C168" s="12" t="s">
        <v>26</v>
      </c>
      <c r="D168" s="12" t="s">
        <v>504</v>
      </c>
      <c r="E168" s="13">
        <v>44575.0</v>
      </c>
      <c r="F168" s="14">
        <f t="shared" si="1"/>
        <v>2022</v>
      </c>
      <c r="G168" s="15">
        <f t="shared" si="2"/>
        <v>3</v>
      </c>
      <c r="H168" s="15">
        <f t="shared" si="3"/>
        <v>5</v>
      </c>
      <c r="I168" s="15" t="str">
        <f>VLOOKUP(H168,'Дни недели сортировка'!A:B,2,FALSE)</f>
        <v>05-пятница</v>
      </c>
      <c r="J168" s="16">
        <v>0.5125</v>
      </c>
      <c r="K168" s="11" t="s">
        <v>28</v>
      </c>
      <c r="L168" s="11" t="s">
        <v>705</v>
      </c>
      <c r="M168" s="11" t="s">
        <v>30</v>
      </c>
      <c r="N168" s="17">
        <v>1085551.0</v>
      </c>
      <c r="O168" s="17">
        <f t="shared" ref="O168:O169" si="69">N168-2%*N168</f>
        <v>1063839.98</v>
      </c>
      <c r="P168" s="17">
        <f>O168*9.2%</f>
        <v>97873.27816</v>
      </c>
      <c r="Q168" s="17">
        <f>P168*9%</f>
        <v>8808.595034</v>
      </c>
      <c r="R168" s="17">
        <f t="shared" si="5"/>
        <v>21711.02</v>
      </c>
      <c r="S168" s="17">
        <f t="shared" si="63"/>
        <v>117022.3978</v>
      </c>
      <c r="T168" s="11" t="s">
        <v>706</v>
      </c>
      <c r="U168" s="17">
        <v>8544.337183368</v>
      </c>
      <c r="V168" s="18">
        <v>3563.8430391827924</v>
      </c>
      <c r="W168" s="18">
        <v>3029.2665833053734</v>
      </c>
      <c r="X168" s="18">
        <v>2514.29126414346</v>
      </c>
    </row>
    <row r="169" ht="15.75" customHeight="1">
      <c r="A169" s="10" t="s">
        <v>707</v>
      </c>
      <c r="B169" s="11" t="s">
        <v>708</v>
      </c>
      <c r="C169" s="12" t="s">
        <v>26</v>
      </c>
      <c r="D169" s="12" t="s">
        <v>504</v>
      </c>
      <c r="E169" s="13">
        <v>44574.0</v>
      </c>
      <c r="F169" s="14">
        <f t="shared" si="1"/>
        <v>2022</v>
      </c>
      <c r="G169" s="15">
        <f t="shared" si="2"/>
        <v>2</v>
      </c>
      <c r="H169" s="15">
        <f t="shared" si="3"/>
        <v>4</v>
      </c>
      <c r="I169" s="15" t="str">
        <f>VLOOKUP(H169,'Дни недели сортировка'!A:B,2,FALSE)</f>
        <v>04-четверг</v>
      </c>
      <c r="J169" s="16">
        <v>0.6472222222222223</v>
      </c>
      <c r="K169" s="11" t="s">
        <v>28</v>
      </c>
      <c r="L169" s="11" t="s">
        <v>709</v>
      </c>
      <c r="M169" s="11" t="s">
        <v>36</v>
      </c>
      <c r="N169" s="17">
        <v>2288886.0</v>
      </c>
      <c r="O169" s="17">
        <f t="shared" si="69"/>
        <v>2243108.28</v>
      </c>
      <c r="P169" s="17">
        <f>O169*17.43%</f>
        <v>390973.7732</v>
      </c>
      <c r="Q169" s="17">
        <f>P169*8.4%</f>
        <v>32841.79695</v>
      </c>
      <c r="R169" s="17">
        <f t="shared" si="5"/>
        <v>45777.72</v>
      </c>
      <c r="S169" s="17">
        <f t="shared" si="63"/>
        <v>246741.9108</v>
      </c>
      <c r="T169" s="11" t="s">
        <v>710</v>
      </c>
      <c r="U169" s="17">
        <v>27915.5274067656</v>
      </c>
      <c r="V169" s="18">
        <v>16914.018055759276</v>
      </c>
      <c r="W169" s="18">
        <v>14140.119094614754</v>
      </c>
      <c r="X169" s="18">
        <v>11594.897657584099</v>
      </c>
    </row>
    <row r="170" ht="15.75" customHeight="1">
      <c r="A170" s="10" t="s">
        <v>711</v>
      </c>
      <c r="B170" s="11" t="s">
        <v>712</v>
      </c>
      <c r="C170" s="12" t="s">
        <v>26</v>
      </c>
      <c r="D170" s="12" t="s">
        <v>504</v>
      </c>
      <c r="E170" s="13">
        <v>44574.0</v>
      </c>
      <c r="F170" s="14">
        <f t="shared" si="1"/>
        <v>2022</v>
      </c>
      <c r="G170" s="15">
        <f t="shared" si="2"/>
        <v>2</v>
      </c>
      <c r="H170" s="15">
        <f t="shared" si="3"/>
        <v>4</v>
      </c>
      <c r="I170" s="15" t="str">
        <f>VLOOKUP(H170,'Дни недели сортировка'!A:B,2,FALSE)</f>
        <v>04-четверг</v>
      </c>
      <c r="J170" s="16">
        <v>0.6472222222222223</v>
      </c>
      <c r="K170" s="11" t="s">
        <v>28</v>
      </c>
      <c r="L170" s="11" t="s">
        <v>713</v>
      </c>
      <c r="M170" s="11" t="s">
        <v>42</v>
      </c>
      <c r="N170" s="17">
        <v>1082722.0</v>
      </c>
      <c r="O170" s="17">
        <f>N170-1.5%*N170</f>
        <v>1066481.17</v>
      </c>
      <c r="P170" s="17">
        <f>O170*11.05%</f>
        <v>117846.1693</v>
      </c>
      <c r="Q170" s="17">
        <f>P170*3.9%</f>
        <v>4596.000602</v>
      </c>
      <c r="R170" s="17">
        <f t="shared" si="5"/>
        <v>16240.83</v>
      </c>
      <c r="S170" s="17">
        <f t="shared" si="63"/>
        <v>117312.9287</v>
      </c>
      <c r="T170" s="11" t="s">
        <v>714</v>
      </c>
      <c r="U170" s="17">
        <v>4228.3205539458</v>
      </c>
      <c r="V170" s="18">
        <v>1635.9372223216303</v>
      </c>
      <c r="W170" s="18">
        <v>1328.3810245251639</v>
      </c>
      <c r="X170" s="18">
        <v>1049.4210093748795</v>
      </c>
    </row>
    <row r="171" ht="15.75" customHeight="1">
      <c r="A171" s="10" t="s">
        <v>715</v>
      </c>
      <c r="B171" s="11" t="s">
        <v>716</v>
      </c>
      <c r="C171" s="12" t="s">
        <v>26</v>
      </c>
      <c r="D171" s="12" t="s">
        <v>504</v>
      </c>
      <c r="E171" s="13">
        <v>44574.0</v>
      </c>
      <c r="F171" s="14">
        <f t="shared" si="1"/>
        <v>2022</v>
      </c>
      <c r="G171" s="15">
        <f t="shared" si="2"/>
        <v>2</v>
      </c>
      <c r="H171" s="15">
        <f t="shared" si="3"/>
        <v>4</v>
      </c>
      <c r="I171" s="15" t="str">
        <f>VLOOKUP(H171,'Дни недели сортировка'!A:B,2,FALSE)</f>
        <v>04-четверг</v>
      </c>
      <c r="J171" s="16">
        <v>0.6472222222222223</v>
      </c>
      <c r="K171" s="11" t="s">
        <v>28</v>
      </c>
      <c r="L171" s="11" t="s">
        <v>717</v>
      </c>
      <c r="M171" s="11" t="s">
        <v>30</v>
      </c>
      <c r="N171" s="17">
        <v>1217975.0</v>
      </c>
      <c r="O171" s="17">
        <f t="shared" ref="O171:O172" si="70">N171-2%*N171</f>
        <v>1193615.5</v>
      </c>
      <c r="P171" s="17">
        <f>O171*9.2%</f>
        <v>109812.626</v>
      </c>
      <c r="Q171" s="17">
        <f>P171*7.2%</f>
        <v>7906.509072</v>
      </c>
      <c r="R171" s="17">
        <f t="shared" si="5"/>
        <v>24359.5</v>
      </c>
      <c r="S171" s="17">
        <f t="shared" si="63"/>
        <v>131297.705</v>
      </c>
      <c r="T171" s="11" t="s">
        <v>718</v>
      </c>
      <c r="U171" s="17">
        <v>7353.053436960002</v>
      </c>
      <c r="V171" s="18">
        <v>2541.2152678133766</v>
      </c>
      <c r="W171" s="18">
        <v>2490.3909624571093</v>
      </c>
      <c r="X171" s="18">
        <v>1867.7932218428318</v>
      </c>
    </row>
    <row r="172" ht="15.75" customHeight="1">
      <c r="A172" s="10" t="s">
        <v>719</v>
      </c>
      <c r="B172" s="11" t="s">
        <v>720</v>
      </c>
      <c r="C172" s="12" t="s">
        <v>26</v>
      </c>
      <c r="D172" s="12" t="s">
        <v>504</v>
      </c>
      <c r="E172" s="13">
        <v>44574.0</v>
      </c>
      <c r="F172" s="14">
        <f t="shared" si="1"/>
        <v>2022</v>
      </c>
      <c r="G172" s="15">
        <f t="shared" si="2"/>
        <v>2</v>
      </c>
      <c r="H172" s="15">
        <f t="shared" si="3"/>
        <v>4</v>
      </c>
      <c r="I172" s="15" t="str">
        <f>VLOOKUP(H172,'Дни недели сортировка'!A:B,2,FALSE)</f>
        <v>04-четверг</v>
      </c>
      <c r="J172" s="16">
        <v>0.6472222222222223</v>
      </c>
      <c r="K172" s="11" t="s">
        <v>28</v>
      </c>
      <c r="L172" s="11" t="s">
        <v>721</v>
      </c>
      <c r="M172" s="11" t="s">
        <v>36</v>
      </c>
      <c r="N172" s="17">
        <v>2434236.0</v>
      </c>
      <c r="O172" s="17">
        <f t="shared" si="70"/>
        <v>2385551.28</v>
      </c>
      <c r="P172" s="17">
        <f>O172*11.05%</f>
        <v>263603.4164</v>
      </c>
      <c r="Q172" s="17">
        <f>P172*12%</f>
        <v>31632.40997</v>
      </c>
      <c r="R172" s="17">
        <f t="shared" si="5"/>
        <v>48684.72</v>
      </c>
      <c r="S172" s="17">
        <f t="shared" si="63"/>
        <v>262410.6408</v>
      </c>
      <c r="T172" s="11" t="s">
        <v>722</v>
      </c>
      <c r="U172" s="17">
        <v>28785.493075248</v>
      </c>
      <c r="V172" s="18">
        <v>6948.818028364867</v>
      </c>
      <c r="W172" s="18">
        <v>6045.4716846774345</v>
      </c>
      <c r="X172" s="18">
        <v>4413.194329814527</v>
      </c>
    </row>
    <row r="173" ht="15.75" customHeight="1">
      <c r="A173" s="10" t="s">
        <v>723</v>
      </c>
      <c r="B173" s="11" t="s">
        <v>724</v>
      </c>
      <c r="C173" s="12" t="s">
        <v>26</v>
      </c>
      <c r="D173" s="12" t="s">
        <v>504</v>
      </c>
      <c r="E173" s="13">
        <v>44578.0</v>
      </c>
      <c r="F173" s="14">
        <f t="shared" si="1"/>
        <v>2022</v>
      </c>
      <c r="G173" s="15">
        <f t="shared" si="2"/>
        <v>3</v>
      </c>
      <c r="H173" s="15">
        <f t="shared" si="3"/>
        <v>1</v>
      </c>
      <c r="I173" s="15" t="str">
        <f>VLOOKUP(H173,'Дни недели сортировка'!A:B,2,FALSE)</f>
        <v>01-понедельник</v>
      </c>
      <c r="J173" s="16">
        <v>0.6472222222222223</v>
      </c>
      <c r="K173" s="11" t="s">
        <v>28</v>
      </c>
      <c r="L173" s="11" t="s">
        <v>725</v>
      </c>
      <c r="M173" s="11" t="s">
        <v>42</v>
      </c>
      <c r="N173" s="17">
        <v>1722650.0</v>
      </c>
      <c r="O173" s="17">
        <f>N173-1.5%*N173</f>
        <v>1696810.25</v>
      </c>
      <c r="P173" s="17">
        <f>O173*18%</f>
        <v>305425.845</v>
      </c>
      <c r="Q173" s="17">
        <f>P173*9%</f>
        <v>27488.32605</v>
      </c>
      <c r="R173" s="17">
        <f t="shared" si="5"/>
        <v>25839.75</v>
      </c>
      <c r="S173" s="17">
        <f t="shared" ref="S173:S219" si="71">O173*0.9%</f>
        <v>15271.29225</v>
      </c>
      <c r="T173" s="11" t="s">
        <v>726</v>
      </c>
      <c r="U173" s="17">
        <v>23914.843663499996</v>
      </c>
      <c r="V173" s="18">
        <v>13617.111981996899</v>
      </c>
      <c r="W173" s="18">
        <v>11574.545184697365</v>
      </c>
      <c r="X173" s="18">
        <v>9143.890695910919</v>
      </c>
    </row>
    <row r="174" ht="15.75" customHeight="1">
      <c r="A174" s="10" t="s">
        <v>727</v>
      </c>
      <c r="B174" s="11" t="s">
        <v>728</v>
      </c>
      <c r="C174" s="12" t="s">
        <v>26</v>
      </c>
      <c r="D174" s="12" t="s">
        <v>504</v>
      </c>
      <c r="E174" s="13">
        <v>44582.0</v>
      </c>
      <c r="F174" s="14">
        <f t="shared" si="1"/>
        <v>2022</v>
      </c>
      <c r="G174" s="15">
        <f t="shared" si="2"/>
        <v>4</v>
      </c>
      <c r="H174" s="15">
        <f t="shared" si="3"/>
        <v>5</v>
      </c>
      <c r="I174" s="15" t="str">
        <f>VLOOKUP(H174,'Дни недели сортировка'!A:B,2,FALSE)</f>
        <v>05-пятница</v>
      </c>
      <c r="J174" s="16">
        <v>0.5361111111111111</v>
      </c>
      <c r="K174" s="11" t="s">
        <v>28</v>
      </c>
      <c r="L174" s="11" t="s">
        <v>729</v>
      </c>
      <c r="M174" s="11" t="s">
        <v>30</v>
      </c>
      <c r="N174" s="17">
        <v>1532716.0</v>
      </c>
      <c r="O174" s="17">
        <f t="shared" ref="O174:O175" si="72">N174-2%*N174</f>
        <v>1502061.68</v>
      </c>
      <c r="P174" s="17">
        <f>O174*11.05%</f>
        <v>165977.8156</v>
      </c>
      <c r="Q174" s="17">
        <f>P174*8.4%</f>
        <v>13942.13651</v>
      </c>
      <c r="R174" s="17">
        <f t="shared" si="5"/>
        <v>30654.32</v>
      </c>
      <c r="S174" s="17">
        <f t="shared" si="71"/>
        <v>13518.55512</v>
      </c>
      <c r="T174" s="11" t="s">
        <v>730</v>
      </c>
      <c r="U174" s="17">
        <v>9620.0741944944</v>
      </c>
      <c r="V174" s="18">
        <v>2498.333268310196</v>
      </c>
      <c r="W174" s="18">
        <v>2123.5832780636665</v>
      </c>
      <c r="X174" s="18">
        <v>1762.5741207928431</v>
      </c>
    </row>
    <row r="175" ht="15.75" customHeight="1">
      <c r="A175" s="10" t="s">
        <v>731</v>
      </c>
      <c r="B175" s="11" t="s">
        <v>732</v>
      </c>
      <c r="C175" s="12" t="s">
        <v>26</v>
      </c>
      <c r="D175" s="12" t="s">
        <v>504</v>
      </c>
      <c r="E175" s="13">
        <v>44586.0</v>
      </c>
      <c r="F175" s="14">
        <f t="shared" si="1"/>
        <v>2022</v>
      </c>
      <c r="G175" s="15">
        <f t="shared" si="2"/>
        <v>4</v>
      </c>
      <c r="H175" s="15">
        <f t="shared" si="3"/>
        <v>2</v>
      </c>
      <c r="I175" s="15" t="str">
        <f>VLOOKUP(H175,'Дни недели сортировка'!A:B,2,FALSE)</f>
        <v>02-вторник</v>
      </c>
      <c r="J175" s="16">
        <v>0.6472222222222223</v>
      </c>
      <c r="K175" s="11" t="s">
        <v>28</v>
      </c>
      <c r="L175" s="11" t="s">
        <v>733</v>
      </c>
      <c r="M175" s="11" t="s">
        <v>36</v>
      </c>
      <c r="N175" s="17">
        <v>2054933.0</v>
      </c>
      <c r="O175" s="17">
        <f t="shared" si="72"/>
        <v>2013834.34</v>
      </c>
      <c r="P175" s="17">
        <f>O175*18%</f>
        <v>362490.1812</v>
      </c>
      <c r="Q175" s="17">
        <f>P175*3.9%</f>
        <v>14137.11707</v>
      </c>
      <c r="R175" s="17">
        <f t="shared" si="5"/>
        <v>41098.66</v>
      </c>
      <c r="S175" s="17">
        <f t="shared" si="71"/>
        <v>18124.50906</v>
      </c>
      <c r="T175" s="11" t="s">
        <v>734</v>
      </c>
      <c r="U175" s="17">
        <v>13713.003554796</v>
      </c>
      <c r="V175" s="18">
        <v>5719.693782705411</v>
      </c>
      <c r="W175" s="18">
        <v>4781.664002341723</v>
      </c>
      <c r="X175" s="18">
        <v>3920.9644819202126</v>
      </c>
    </row>
    <row r="176" ht="15.75" customHeight="1">
      <c r="A176" s="10" t="s">
        <v>735</v>
      </c>
      <c r="B176" s="11" t="s">
        <v>736</v>
      </c>
      <c r="C176" s="12" t="s">
        <v>26</v>
      </c>
      <c r="D176" s="12" t="s">
        <v>34</v>
      </c>
      <c r="E176" s="13">
        <v>44503.0</v>
      </c>
      <c r="F176" s="14">
        <f t="shared" si="1"/>
        <v>2021</v>
      </c>
      <c r="G176" s="15">
        <f t="shared" si="2"/>
        <v>44</v>
      </c>
      <c r="H176" s="15">
        <f t="shared" si="3"/>
        <v>3</v>
      </c>
      <c r="I176" s="15" t="str">
        <f>VLOOKUP(H176,'Дни недели сортировка'!A:B,2,FALSE)</f>
        <v>03-среда</v>
      </c>
      <c r="J176" s="16">
        <v>0.6138888888888889</v>
      </c>
      <c r="K176" s="11" t="s">
        <v>28</v>
      </c>
      <c r="L176" s="11" t="s">
        <v>737</v>
      </c>
      <c r="M176" s="11" t="s">
        <v>42</v>
      </c>
      <c r="N176" s="17">
        <v>1098904.0</v>
      </c>
      <c r="O176" s="17">
        <f>N176-1.5%*N176</f>
        <v>1082420.44</v>
      </c>
      <c r="P176" s="17">
        <f>O176*17.43%</f>
        <v>188665.8827</v>
      </c>
      <c r="Q176" s="17">
        <f>P176*7.2%</f>
        <v>13583.94355</v>
      </c>
      <c r="R176" s="17">
        <f t="shared" si="5"/>
        <v>16483.56</v>
      </c>
      <c r="S176" s="17">
        <f t="shared" si="71"/>
        <v>9741.78396</v>
      </c>
      <c r="T176" s="11" t="s">
        <v>738</v>
      </c>
      <c r="U176" s="17">
        <v>11546.352020750403</v>
      </c>
      <c r="V176" s="18">
        <v>6995.934689372668</v>
      </c>
      <c r="W176" s="18">
        <v>5680.698967770607</v>
      </c>
      <c r="X176" s="18">
        <v>4487.75218453878</v>
      </c>
    </row>
    <row r="177" ht="15.75" customHeight="1">
      <c r="A177" s="10" t="s">
        <v>739</v>
      </c>
      <c r="B177" s="11" t="s">
        <v>740</v>
      </c>
      <c r="C177" s="12" t="s">
        <v>26</v>
      </c>
      <c r="D177" s="12" t="s">
        <v>504</v>
      </c>
      <c r="E177" s="13">
        <v>44586.0</v>
      </c>
      <c r="F177" s="14">
        <f t="shared" si="1"/>
        <v>2022</v>
      </c>
      <c r="G177" s="15">
        <f t="shared" si="2"/>
        <v>4</v>
      </c>
      <c r="H177" s="15">
        <f t="shared" si="3"/>
        <v>2</v>
      </c>
      <c r="I177" s="15" t="str">
        <f>VLOOKUP(H177,'Дни недели сортировка'!A:B,2,FALSE)</f>
        <v>02-вторник</v>
      </c>
      <c r="J177" s="16">
        <v>0.6472222222222223</v>
      </c>
      <c r="K177" s="11" t="s">
        <v>28</v>
      </c>
      <c r="L177" s="11" t="s">
        <v>741</v>
      </c>
      <c r="M177" s="11" t="s">
        <v>30</v>
      </c>
      <c r="N177" s="17">
        <v>756282.0</v>
      </c>
      <c r="O177" s="17">
        <f t="shared" ref="O177:O178" si="73">N177-2%*N177</f>
        <v>741156.36</v>
      </c>
      <c r="P177" s="17">
        <f>O177*11.05%</f>
        <v>81897.77778</v>
      </c>
      <c r="Q177" s="17">
        <f>P177*12%</f>
        <v>9827.733334</v>
      </c>
      <c r="R177" s="17">
        <f t="shared" si="5"/>
        <v>15125.64</v>
      </c>
      <c r="S177" s="17">
        <f t="shared" si="71"/>
        <v>6670.40724</v>
      </c>
      <c r="T177" s="11" t="s">
        <v>742</v>
      </c>
      <c r="U177" s="17">
        <v>9041.514666912</v>
      </c>
      <c r="V177" s="18">
        <v>3498.162024628253</v>
      </c>
      <c r="W177" s="18">
        <v>3428.198784135688</v>
      </c>
      <c r="X177" s="18">
        <v>2571.149088101766</v>
      </c>
    </row>
    <row r="178" ht="15.75" customHeight="1">
      <c r="A178" s="10" t="s">
        <v>743</v>
      </c>
      <c r="B178" s="11" t="s">
        <v>744</v>
      </c>
      <c r="C178" s="12" t="s">
        <v>26</v>
      </c>
      <c r="D178" s="12" t="s">
        <v>504</v>
      </c>
      <c r="E178" s="13">
        <v>44588.0</v>
      </c>
      <c r="F178" s="14">
        <f t="shared" si="1"/>
        <v>2022</v>
      </c>
      <c r="G178" s="15">
        <f t="shared" si="2"/>
        <v>4</v>
      </c>
      <c r="H178" s="15">
        <f t="shared" si="3"/>
        <v>4</v>
      </c>
      <c r="I178" s="15" t="str">
        <f>VLOOKUP(H178,'Дни недели сортировка'!A:B,2,FALSE)</f>
        <v>04-четверг</v>
      </c>
      <c r="J178" s="16">
        <v>0.5361111111111111</v>
      </c>
      <c r="K178" s="11" t="s">
        <v>28</v>
      </c>
      <c r="L178" s="11" t="s">
        <v>745</v>
      </c>
      <c r="M178" s="11" t="s">
        <v>36</v>
      </c>
      <c r="N178" s="17">
        <v>664194.0</v>
      </c>
      <c r="O178" s="17">
        <f t="shared" si="73"/>
        <v>650910.12</v>
      </c>
      <c r="P178" s="17">
        <f>O178*9.2%</f>
        <v>59883.73104</v>
      </c>
      <c r="Q178" s="17">
        <f>P178*9%</f>
        <v>5389.535794</v>
      </c>
      <c r="R178" s="17">
        <f t="shared" si="5"/>
        <v>13283.88</v>
      </c>
      <c r="S178" s="17">
        <f t="shared" si="71"/>
        <v>5858.19108</v>
      </c>
      <c r="T178" s="11" t="s">
        <v>746</v>
      </c>
      <c r="U178" s="17">
        <v>5012.268288048001</v>
      </c>
      <c r="V178" s="18">
        <v>1732.239920349389</v>
      </c>
      <c r="W178" s="18">
        <v>1507.0487307039684</v>
      </c>
      <c r="X178" s="18">
        <v>1100.145573413897</v>
      </c>
    </row>
    <row r="179" ht="15.75" customHeight="1">
      <c r="A179" s="10" t="s">
        <v>747</v>
      </c>
      <c r="B179" s="11" t="s">
        <v>748</v>
      </c>
      <c r="C179" s="12" t="s">
        <v>26</v>
      </c>
      <c r="D179" s="12" t="s">
        <v>504</v>
      </c>
      <c r="E179" s="13">
        <v>44588.0</v>
      </c>
      <c r="F179" s="14">
        <f t="shared" si="1"/>
        <v>2022</v>
      </c>
      <c r="G179" s="15">
        <f t="shared" si="2"/>
        <v>4</v>
      </c>
      <c r="H179" s="15">
        <f t="shared" si="3"/>
        <v>4</v>
      </c>
      <c r="I179" s="15" t="str">
        <f>VLOOKUP(H179,'Дни недели сортировка'!A:B,2,FALSE)</f>
        <v>04-четверг</v>
      </c>
      <c r="J179" s="16">
        <v>0.5361111111111111</v>
      </c>
      <c r="K179" s="11" t="s">
        <v>28</v>
      </c>
      <c r="L179" s="11" t="s">
        <v>749</v>
      </c>
      <c r="M179" s="11" t="s">
        <v>42</v>
      </c>
      <c r="N179" s="17">
        <v>1778134.0</v>
      </c>
      <c r="O179" s="17">
        <f>N179-1.5%*N179</f>
        <v>1751461.99</v>
      </c>
      <c r="P179" s="17">
        <f>O179*17.43%</f>
        <v>305279.8249</v>
      </c>
      <c r="Q179" s="17">
        <f>P179*8.4%</f>
        <v>25643.50529</v>
      </c>
      <c r="R179" s="17">
        <f t="shared" si="5"/>
        <v>26672.01</v>
      </c>
      <c r="S179" s="17">
        <f t="shared" si="71"/>
        <v>15763.15791</v>
      </c>
      <c r="T179" s="11" t="s">
        <v>750</v>
      </c>
      <c r="U179" s="17">
        <v>23335.589812069084</v>
      </c>
      <c r="V179" s="18">
        <v>5633.211380633476</v>
      </c>
      <c r="W179" s="18">
        <v>4788.229673538455</v>
      </c>
      <c r="X179" s="18">
        <v>3782.7014420953797</v>
      </c>
    </row>
    <row r="180" ht="15.75" customHeight="1">
      <c r="A180" s="10" t="s">
        <v>751</v>
      </c>
      <c r="B180" s="11" t="s">
        <v>752</v>
      </c>
      <c r="C180" s="12" t="s">
        <v>26</v>
      </c>
      <c r="D180" s="12" t="s">
        <v>504</v>
      </c>
      <c r="E180" s="13">
        <v>44588.0</v>
      </c>
      <c r="F180" s="14">
        <f t="shared" si="1"/>
        <v>2022</v>
      </c>
      <c r="G180" s="15">
        <f t="shared" si="2"/>
        <v>4</v>
      </c>
      <c r="H180" s="15">
        <f t="shared" si="3"/>
        <v>4</v>
      </c>
      <c r="I180" s="15" t="str">
        <f>VLOOKUP(H180,'Дни недели сортировка'!A:B,2,FALSE)</f>
        <v>04-четверг</v>
      </c>
      <c r="J180" s="16">
        <v>0.5361111111111111</v>
      </c>
      <c r="K180" s="11" t="s">
        <v>28</v>
      </c>
      <c r="L180" s="11" t="s">
        <v>753</v>
      </c>
      <c r="M180" s="11" t="s">
        <v>30</v>
      </c>
      <c r="N180" s="17">
        <v>1689302.0</v>
      </c>
      <c r="O180" s="17">
        <f t="shared" ref="O180:O181" si="74">N180-2%*N180</f>
        <v>1655515.96</v>
      </c>
      <c r="P180" s="17">
        <f>O180*11.05%</f>
        <v>182934.5136</v>
      </c>
      <c r="Q180" s="17">
        <f>P180*3.9%</f>
        <v>7134.44603</v>
      </c>
      <c r="R180" s="17">
        <f t="shared" si="5"/>
        <v>33786.04</v>
      </c>
      <c r="S180" s="17">
        <f t="shared" si="71"/>
        <v>14899.64364</v>
      </c>
      <c r="T180" s="11" t="s">
        <v>754</v>
      </c>
      <c r="U180" s="17">
        <v>6206.968045769399</v>
      </c>
      <c r="V180" s="18">
        <v>3534.2476052610964</v>
      </c>
      <c r="W180" s="18">
        <v>2954.6309979982766</v>
      </c>
      <c r="X180" s="18">
        <v>2452.3437283385692</v>
      </c>
    </row>
    <row r="181" ht="15.75" customHeight="1">
      <c r="A181" s="10" t="s">
        <v>755</v>
      </c>
      <c r="B181" s="11" t="s">
        <v>756</v>
      </c>
      <c r="C181" s="12" t="s">
        <v>26</v>
      </c>
      <c r="D181" s="12" t="s">
        <v>504</v>
      </c>
      <c r="E181" s="13">
        <v>44588.0</v>
      </c>
      <c r="F181" s="14">
        <f t="shared" si="1"/>
        <v>2022</v>
      </c>
      <c r="G181" s="15">
        <f t="shared" si="2"/>
        <v>4</v>
      </c>
      <c r="H181" s="15">
        <f t="shared" si="3"/>
        <v>4</v>
      </c>
      <c r="I181" s="15" t="str">
        <f>VLOOKUP(H181,'Дни недели сортировка'!A:B,2,FALSE)</f>
        <v>04-четверг</v>
      </c>
      <c r="J181" s="16">
        <v>0.5361111111111111</v>
      </c>
      <c r="K181" s="11" t="s">
        <v>28</v>
      </c>
      <c r="L181" s="11" t="s">
        <v>757</v>
      </c>
      <c r="M181" s="11" t="s">
        <v>36</v>
      </c>
      <c r="N181" s="17">
        <v>2314892.0</v>
      </c>
      <c r="O181" s="17">
        <f t="shared" si="74"/>
        <v>2268594.16</v>
      </c>
      <c r="P181" s="17">
        <f>O181*9.2%</f>
        <v>208710.6627</v>
      </c>
      <c r="Q181" s="17">
        <f>P181*7.2%</f>
        <v>15027.16772</v>
      </c>
      <c r="R181" s="17">
        <f t="shared" si="5"/>
        <v>46297.84</v>
      </c>
      <c r="S181" s="17">
        <f t="shared" si="71"/>
        <v>20417.34744</v>
      </c>
      <c r="T181" s="11" t="s">
        <v>758</v>
      </c>
      <c r="U181" s="17">
        <v>10368.745723929602</v>
      </c>
      <c r="V181" s="18">
        <v>2692.763264504518</v>
      </c>
      <c r="W181" s="18">
        <v>2186.5237707776687</v>
      </c>
      <c r="X181" s="18">
        <v>1792.9494920376883</v>
      </c>
    </row>
    <row r="182" ht="15.75" customHeight="1">
      <c r="A182" s="10" t="s">
        <v>759</v>
      </c>
      <c r="B182" s="11" t="s">
        <v>760</v>
      </c>
      <c r="C182" s="12" t="s">
        <v>26</v>
      </c>
      <c r="D182" s="12" t="s">
        <v>761</v>
      </c>
      <c r="E182" s="13">
        <v>44593.0</v>
      </c>
      <c r="F182" s="14">
        <f t="shared" si="1"/>
        <v>2022</v>
      </c>
      <c r="G182" s="15">
        <f t="shared" si="2"/>
        <v>5</v>
      </c>
      <c r="H182" s="15">
        <f t="shared" si="3"/>
        <v>2</v>
      </c>
      <c r="I182" s="15" t="str">
        <f>VLOOKUP(H182,'Дни недели сортировка'!A:B,2,FALSE)</f>
        <v>02-вторник</v>
      </c>
      <c r="J182" s="16">
        <v>0.6145833333333334</v>
      </c>
      <c r="K182" s="11" t="s">
        <v>28</v>
      </c>
      <c r="L182" s="11" t="s">
        <v>762</v>
      </c>
      <c r="M182" s="11" t="s">
        <v>30</v>
      </c>
      <c r="N182" s="17">
        <v>928141.0</v>
      </c>
      <c r="O182" s="17">
        <f>N182-1.5%*N182</f>
        <v>914218.885</v>
      </c>
      <c r="P182" s="17">
        <f>O182*11.05%</f>
        <v>101021.1868</v>
      </c>
      <c r="Q182" s="17">
        <f>P182*12%</f>
        <v>12122.54242</v>
      </c>
      <c r="R182" s="17">
        <f t="shared" si="5"/>
        <v>13922.115</v>
      </c>
      <c r="S182" s="17">
        <f t="shared" si="71"/>
        <v>8227.969965</v>
      </c>
      <c r="T182" s="11" t="s">
        <v>763</v>
      </c>
      <c r="U182" s="17">
        <v>11758.866142646999</v>
      </c>
      <c r="V182" s="18">
        <v>4904.6230680980625</v>
      </c>
      <c r="W182" s="18">
        <v>4806.530606736102</v>
      </c>
      <c r="X182" s="18">
        <v>3797.1591793215202</v>
      </c>
    </row>
    <row r="183" ht="15.75" customHeight="1">
      <c r="A183" s="10" t="s">
        <v>764</v>
      </c>
      <c r="B183" s="11" t="s">
        <v>765</v>
      </c>
      <c r="C183" s="12" t="s">
        <v>26</v>
      </c>
      <c r="D183" s="12" t="s">
        <v>761</v>
      </c>
      <c r="E183" s="13">
        <v>44593.0</v>
      </c>
      <c r="F183" s="14">
        <f t="shared" si="1"/>
        <v>2022</v>
      </c>
      <c r="G183" s="15">
        <f t="shared" si="2"/>
        <v>5</v>
      </c>
      <c r="H183" s="15">
        <f t="shared" si="3"/>
        <v>2</v>
      </c>
      <c r="I183" s="15" t="str">
        <f>VLOOKUP(H183,'Дни недели сортировка'!A:B,2,FALSE)</f>
        <v>02-вторник</v>
      </c>
      <c r="J183" s="16">
        <v>0.6152777777777778</v>
      </c>
      <c r="K183" s="11" t="s">
        <v>28</v>
      </c>
      <c r="L183" s="11" t="s">
        <v>766</v>
      </c>
      <c r="M183" s="11" t="s">
        <v>36</v>
      </c>
      <c r="N183" s="17">
        <v>762530.0</v>
      </c>
      <c r="O183" s="17">
        <f t="shared" ref="O183:O184" si="75">N183-2%*N183</f>
        <v>747279.4</v>
      </c>
      <c r="P183" s="17">
        <f>O183*18%</f>
        <v>134510.292</v>
      </c>
      <c r="Q183" s="17">
        <f>P183*9%</f>
        <v>12105.92628</v>
      </c>
      <c r="R183" s="17">
        <f t="shared" si="5"/>
        <v>15250.6</v>
      </c>
      <c r="S183" s="17">
        <f t="shared" si="71"/>
        <v>6725.5146</v>
      </c>
      <c r="T183" s="11" t="s">
        <v>767</v>
      </c>
      <c r="U183" s="17">
        <v>10290.037337999998</v>
      </c>
      <c r="V183" s="18">
        <v>6234.733623094198</v>
      </c>
      <c r="W183" s="18">
        <v>5424.218252091952</v>
      </c>
      <c r="X183" s="18">
        <v>4068.1636890689642</v>
      </c>
    </row>
    <row r="184" ht="15.75" customHeight="1">
      <c r="A184" s="10" t="s">
        <v>768</v>
      </c>
      <c r="B184" s="11" t="s">
        <v>769</v>
      </c>
      <c r="C184" s="12" t="s">
        <v>26</v>
      </c>
      <c r="D184" s="12" t="s">
        <v>761</v>
      </c>
      <c r="E184" s="13">
        <v>44595.0</v>
      </c>
      <c r="F184" s="14">
        <f t="shared" si="1"/>
        <v>2022</v>
      </c>
      <c r="G184" s="15">
        <f t="shared" si="2"/>
        <v>5</v>
      </c>
      <c r="H184" s="15">
        <f t="shared" si="3"/>
        <v>4</v>
      </c>
      <c r="I184" s="15" t="str">
        <f>VLOOKUP(H184,'Дни недели сортировка'!A:B,2,FALSE)</f>
        <v>04-четверг</v>
      </c>
      <c r="J184" s="16">
        <v>0.6722222222222223</v>
      </c>
      <c r="K184" s="11" t="s">
        <v>28</v>
      </c>
      <c r="L184" s="11" t="s">
        <v>770</v>
      </c>
      <c r="M184" s="11" t="s">
        <v>42</v>
      </c>
      <c r="N184" s="17">
        <v>1416809.0</v>
      </c>
      <c r="O184" s="17">
        <f t="shared" si="75"/>
        <v>1388472.82</v>
      </c>
      <c r="P184" s="17">
        <f>O184*17.43%</f>
        <v>242010.8125</v>
      </c>
      <c r="Q184" s="17">
        <f>P184*8.4%</f>
        <v>20328.90825</v>
      </c>
      <c r="R184" s="17">
        <f t="shared" si="5"/>
        <v>28336.18</v>
      </c>
      <c r="S184" s="17">
        <f t="shared" si="71"/>
        <v>12496.25538</v>
      </c>
      <c r="T184" s="11" t="s">
        <v>771</v>
      </c>
      <c r="U184" s="17">
        <v>18702.595592009282</v>
      </c>
      <c r="V184" s="18">
        <v>7236.034234548391</v>
      </c>
      <c r="W184" s="18">
        <v>6150.629099366132</v>
      </c>
      <c r="X184" s="18">
        <v>4489.959242537277</v>
      </c>
    </row>
    <row r="185" ht="15.75" customHeight="1">
      <c r="A185" s="10" t="s">
        <v>772</v>
      </c>
      <c r="B185" s="11" t="s">
        <v>773</v>
      </c>
      <c r="C185" s="12" t="s">
        <v>26</v>
      </c>
      <c r="D185" s="12" t="s">
        <v>761</v>
      </c>
      <c r="E185" s="13">
        <v>44595.0</v>
      </c>
      <c r="F185" s="14">
        <f t="shared" si="1"/>
        <v>2022</v>
      </c>
      <c r="G185" s="15">
        <f t="shared" si="2"/>
        <v>5</v>
      </c>
      <c r="H185" s="15">
        <f t="shared" si="3"/>
        <v>4</v>
      </c>
      <c r="I185" s="15" t="str">
        <f>VLOOKUP(H185,'Дни недели сортировка'!A:B,2,FALSE)</f>
        <v>04-четверг</v>
      </c>
      <c r="J185" s="16">
        <v>0.6729166666666667</v>
      </c>
      <c r="K185" s="11" t="s">
        <v>28</v>
      </c>
      <c r="L185" s="11" t="s">
        <v>774</v>
      </c>
      <c r="M185" s="11" t="s">
        <v>30</v>
      </c>
      <c r="N185" s="17">
        <v>1273715.0</v>
      </c>
      <c r="O185" s="17">
        <f>N185-1.5%*N185</f>
        <v>1254609.275</v>
      </c>
      <c r="P185" s="17">
        <f>O185*11.05%</f>
        <v>138634.3249</v>
      </c>
      <c r="Q185" s="17">
        <f>P185*3.9%</f>
        <v>5406.738671</v>
      </c>
      <c r="R185" s="17">
        <f t="shared" si="5"/>
        <v>19105.725</v>
      </c>
      <c r="S185" s="17">
        <f t="shared" si="71"/>
        <v>11291.48348</v>
      </c>
      <c r="T185" s="11" t="s">
        <v>775</v>
      </c>
      <c r="U185" s="17">
        <v>5028.2669636696255</v>
      </c>
      <c r="V185" s="18">
        <v>1737.7690626442225</v>
      </c>
      <c r="W185" s="18">
        <v>1477.103703247589</v>
      </c>
      <c r="X185" s="18">
        <v>1166.9119255655953</v>
      </c>
    </row>
    <row r="186" ht="15.75" customHeight="1">
      <c r="A186" s="10" t="s">
        <v>776</v>
      </c>
      <c r="B186" s="11" t="s">
        <v>777</v>
      </c>
      <c r="C186" s="12" t="s">
        <v>26</v>
      </c>
      <c r="D186" s="12" t="s">
        <v>761</v>
      </c>
      <c r="E186" s="13">
        <v>44600.0</v>
      </c>
      <c r="F186" s="14">
        <f t="shared" si="1"/>
        <v>2022</v>
      </c>
      <c r="G186" s="15">
        <f t="shared" si="2"/>
        <v>6</v>
      </c>
      <c r="H186" s="15">
        <f t="shared" si="3"/>
        <v>2</v>
      </c>
      <c r="I186" s="15" t="str">
        <f>VLOOKUP(H186,'Дни недели сортировка'!A:B,2,FALSE)</f>
        <v>02-вторник</v>
      </c>
      <c r="J186" s="16">
        <v>0.6659722222222222</v>
      </c>
      <c r="K186" s="11" t="s">
        <v>28</v>
      </c>
      <c r="L186" s="11" t="s">
        <v>778</v>
      </c>
      <c r="M186" s="11" t="s">
        <v>36</v>
      </c>
      <c r="N186" s="17">
        <v>1544032.0</v>
      </c>
      <c r="O186" s="17">
        <f t="shared" ref="O186:O187" si="76">N186-2%*N186</f>
        <v>1513151.36</v>
      </c>
      <c r="P186" s="17">
        <f>O186*9.2%</f>
        <v>139209.9251</v>
      </c>
      <c r="Q186" s="17">
        <f>P186*7.2%</f>
        <v>10023.11461</v>
      </c>
      <c r="R186" s="17">
        <f t="shared" si="5"/>
        <v>30880.64</v>
      </c>
      <c r="S186" s="17">
        <f t="shared" si="71"/>
        <v>13618.36224</v>
      </c>
      <c r="T186" s="11" t="s">
        <v>779</v>
      </c>
      <c r="U186" s="17">
        <v>9121.0342938624</v>
      </c>
      <c r="V186" s="18">
        <v>2201.8176785383835</v>
      </c>
      <c r="W186" s="18">
        <v>1840.7195792580885</v>
      </c>
      <c r="X186" s="18">
        <v>1527.7972507842135</v>
      </c>
    </row>
    <row r="187" ht="15.75" customHeight="1">
      <c r="A187" s="10" t="s">
        <v>780</v>
      </c>
      <c r="B187" s="11" t="s">
        <v>781</v>
      </c>
      <c r="C187" s="12" t="s">
        <v>26</v>
      </c>
      <c r="D187" s="12" t="s">
        <v>34</v>
      </c>
      <c r="E187" s="13">
        <v>44503.0</v>
      </c>
      <c r="F187" s="14">
        <f t="shared" si="1"/>
        <v>2021</v>
      </c>
      <c r="G187" s="15">
        <f t="shared" si="2"/>
        <v>44</v>
      </c>
      <c r="H187" s="15">
        <f t="shared" si="3"/>
        <v>3</v>
      </c>
      <c r="I187" s="15" t="str">
        <f>VLOOKUP(H187,'Дни недели сортировка'!A:B,2,FALSE)</f>
        <v>03-среда</v>
      </c>
      <c r="J187" s="16">
        <v>0.6152777777777778</v>
      </c>
      <c r="K187" s="11" t="s">
        <v>28</v>
      </c>
      <c r="L187" s="11" t="s">
        <v>782</v>
      </c>
      <c r="M187" s="11" t="s">
        <v>42</v>
      </c>
      <c r="N187" s="17">
        <v>1905139.0</v>
      </c>
      <c r="O187" s="17">
        <f t="shared" si="76"/>
        <v>1867036.22</v>
      </c>
      <c r="P187" s="17">
        <f>O187*17.43%</f>
        <v>325424.4131</v>
      </c>
      <c r="Q187" s="17">
        <f>P187*12%</f>
        <v>39050.92958</v>
      </c>
      <c r="R187" s="17">
        <f t="shared" si="5"/>
        <v>38102.78</v>
      </c>
      <c r="S187" s="17">
        <f t="shared" si="71"/>
        <v>16803.32598</v>
      </c>
      <c r="T187" s="11" t="s">
        <v>783</v>
      </c>
      <c r="U187" s="17">
        <v>33974.3087324424</v>
      </c>
      <c r="V187" s="18">
        <v>19344.9713922527</v>
      </c>
      <c r="W187" s="18">
        <v>15708.116770509194</v>
      </c>
      <c r="X187" s="18">
        <v>12880.655751817538</v>
      </c>
    </row>
    <row r="188" ht="15.75" customHeight="1">
      <c r="A188" s="10" t="s">
        <v>784</v>
      </c>
      <c r="B188" s="11" t="s">
        <v>785</v>
      </c>
      <c r="C188" s="12" t="s">
        <v>26</v>
      </c>
      <c r="D188" s="12" t="s">
        <v>761</v>
      </c>
      <c r="E188" s="13">
        <v>44600.0</v>
      </c>
      <c r="F188" s="14">
        <f t="shared" si="1"/>
        <v>2022</v>
      </c>
      <c r="G188" s="15">
        <f t="shared" si="2"/>
        <v>6</v>
      </c>
      <c r="H188" s="15">
        <f t="shared" si="3"/>
        <v>2</v>
      </c>
      <c r="I188" s="15" t="str">
        <f>VLOOKUP(H188,'Дни недели сортировка'!A:B,2,FALSE)</f>
        <v>02-вторник</v>
      </c>
      <c r="J188" s="16">
        <v>0.6659722222222222</v>
      </c>
      <c r="K188" s="11" t="s">
        <v>28</v>
      </c>
      <c r="L188" s="11" t="s">
        <v>786</v>
      </c>
      <c r="M188" s="11" t="s">
        <v>30</v>
      </c>
      <c r="N188" s="17">
        <v>925705.0</v>
      </c>
      <c r="O188" s="17">
        <f>N188-1.5%*N188</f>
        <v>911819.425</v>
      </c>
      <c r="P188" s="17">
        <f>O188*11.05%</f>
        <v>100756.0465</v>
      </c>
      <c r="Q188" s="17">
        <f>P188*9%</f>
        <v>9068.044182</v>
      </c>
      <c r="R188" s="17">
        <f t="shared" si="5"/>
        <v>13885.575</v>
      </c>
      <c r="S188" s="17">
        <f t="shared" si="71"/>
        <v>8206.374825</v>
      </c>
      <c r="T188" s="11" t="s">
        <v>787</v>
      </c>
      <c r="U188" s="17">
        <v>6256.95048532125</v>
      </c>
      <c r="V188" s="18">
        <v>1624.9300410379287</v>
      </c>
      <c r="W188" s="18">
        <v>1592.4314402171701</v>
      </c>
      <c r="X188" s="18">
        <v>1258.0208377715644</v>
      </c>
    </row>
    <row r="189" ht="15.75" customHeight="1">
      <c r="A189" s="10" t="s">
        <v>788</v>
      </c>
      <c r="B189" s="11" t="s">
        <v>789</v>
      </c>
      <c r="C189" s="12" t="s">
        <v>26</v>
      </c>
      <c r="D189" s="12" t="s">
        <v>761</v>
      </c>
      <c r="E189" s="13">
        <v>44602.0</v>
      </c>
      <c r="F189" s="14">
        <f t="shared" si="1"/>
        <v>2022</v>
      </c>
      <c r="G189" s="15">
        <f t="shared" si="2"/>
        <v>6</v>
      </c>
      <c r="H189" s="15">
        <f t="shared" si="3"/>
        <v>4</v>
      </c>
      <c r="I189" s="15" t="str">
        <f>VLOOKUP(H189,'Дни недели сортировка'!A:B,2,FALSE)</f>
        <v>04-четверг</v>
      </c>
      <c r="J189" s="16">
        <v>0.6583333333333333</v>
      </c>
      <c r="K189" s="11" t="s">
        <v>28</v>
      </c>
      <c r="L189" s="11" t="s">
        <v>790</v>
      </c>
      <c r="M189" s="11" t="s">
        <v>36</v>
      </c>
      <c r="N189" s="17">
        <v>1719605.0</v>
      </c>
      <c r="O189" s="17">
        <f t="shared" ref="O189:O190" si="77">N189-2%*N189</f>
        <v>1685212.9</v>
      </c>
      <c r="P189" s="17">
        <f>O189*9.2%</f>
        <v>155039.5868</v>
      </c>
      <c r="Q189" s="17">
        <f>P189*8.4%</f>
        <v>13023.32529</v>
      </c>
      <c r="R189" s="17">
        <f t="shared" si="5"/>
        <v>34392.1</v>
      </c>
      <c r="S189" s="17">
        <f t="shared" si="71"/>
        <v>15166.9161</v>
      </c>
      <c r="T189" s="11" t="s">
        <v>791</v>
      </c>
      <c r="U189" s="17">
        <v>12632.625532464</v>
      </c>
      <c r="V189" s="18">
        <v>5269.068109590734</v>
      </c>
      <c r="W189" s="18">
        <v>4584.089255343939</v>
      </c>
      <c r="X189" s="18">
        <v>3438.066941507954</v>
      </c>
    </row>
    <row r="190" ht="15.75" customHeight="1">
      <c r="A190" s="10" t="s">
        <v>792</v>
      </c>
      <c r="B190" s="11" t="s">
        <v>793</v>
      </c>
      <c r="C190" s="12" t="s">
        <v>26</v>
      </c>
      <c r="D190" s="12" t="s">
        <v>761</v>
      </c>
      <c r="E190" s="13">
        <v>44606.0</v>
      </c>
      <c r="F190" s="14">
        <f t="shared" si="1"/>
        <v>2022</v>
      </c>
      <c r="G190" s="15">
        <f t="shared" si="2"/>
        <v>7</v>
      </c>
      <c r="H190" s="15">
        <f t="shared" si="3"/>
        <v>1</v>
      </c>
      <c r="I190" s="15" t="str">
        <f>VLOOKUP(H190,'Дни недели сортировка'!A:B,2,FALSE)</f>
        <v>01-понедельник</v>
      </c>
      <c r="J190" s="16">
        <v>0.6618055555555555</v>
      </c>
      <c r="K190" s="11" t="s">
        <v>28</v>
      </c>
      <c r="L190" s="11" t="s">
        <v>794</v>
      </c>
      <c r="M190" s="11" t="s">
        <v>42</v>
      </c>
      <c r="N190" s="17">
        <v>2028149.0</v>
      </c>
      <c r="O190" s="17">
        <f t="shared" si="77"/>
        <v>1987586.02</v>
      </c>
      <c r="P190" s="17">
        <f>O190*11.05%</f>
        <v>219628.2552</v>
      </c>
      <c r="Q190" s="17">
        <f>P190*3.9%</f>
        <v>8565.501953</v>
      </c>
      <c r="R190" s="17">
        <f t="shared" si="5"/>
        <v>40562.98</v>
      </c>
      <c r="S190" s="17">
        <f t="shared" si="71"/>
        <v>17888.27418</v>
      </c>
      <c r="T190" s="11" t="s">
        <v>795</v>
      </c>
      <c r="U190" s="17">
        <v>7280.676660211499</v>
      </c>
      <c r="V190" s="18">
        <v>4411.361988422147</v>
      </c>
      <c r="W190" s="18">
        <v>3749.657690158825</v>
      </c>
      <c r="X190" s="18">
        <v>2737.2501138159423</v>
      </c>
    </row>
    <row r="191" ht="15.75" customHeight="1">
      <c r="A191" s="10" t="s">
        <v>796</v>
      </c>
      <c r="B191" s="11" t="s">
        <v>797</v>
      </c>
      <c r="C191" s="12" t="s">
        <v>26</v>
      </c>
      <c r="D191" s="12" t="s">
        <v>761</v>
      </c>
      <c r="E191" s="13">
        <v>44610.0</v>
      </c>
      <c r="F191" s="14">
        <f t="shared" si="1"/>
        <v>2022</v>
      </c>
      <c r="G191" s="15">
        <f t="shared" si="2"/>
        <v>8</v>
      </c>
      <c r="H191" s="15">
        <f t="shared" si="3"/>
        <v>5</v>
      </c>
      <c r="I191" s="15" t="str">
        <f>VLOOKUP(H191,'Дни недели сортировка'!A:B,2,FALSE)</f>
        <v>05-пятница</v>
      </c>
      <c r="J191" s="16">
        <v>0.5666666666666667</v>
      </c>
      <c r="K191" s="11" t="s">
        <v>28</v>
      </c>
      <c r="L191" s="11" t="s">
        <v>798</v>
      </c>
      <c r="M191" s="11" t="s">
        <v>30</v>
      </c>
      <c r="N191" s="17">
        <v>1026345.0</v>
      </c>
      <c r="O191" s="17">
        <f>N191-1.5%*N191</f>
        <v>1010949.825</v>
      </c>
      <c r="P191" s="17">
        <f>O191*18%</f>
        <v>181970.9685</v>
      </c>
      <c r="Q191" s="17">
        <f>P191*7.2%</f>
        <v>13101.90973</v>
      </c>
      <c r="R191" s="17">
        <f t="shared" si="5"/>
        <v>15395.175</v>
      </c>
      <c r="S191" s="17">
        <f t="shared" si="71"/>
        <v>9098.548425</v>
      </c>
      <c r="T191" s="11" t="s">
        <v>799</v>
      </c>
      <c r="U191" s="17">
        <v>12053.75695344</v>
      </c>
      <c r="V191" s="18">
        <v>4663.598565285936</v>
      </c>
      <c r="W191" s="18">
        <v>3898.7684005790425</v>
      </c>
      <c r="X191" s="18">
        <v>3080.0270364574435</v>
      </c>
    </row>
    <row r="192" ht="15.75" customHeight="1">
      <c r="A192" s="10" t="s">
        <v>800</v>
      </c>
      <c r="B192" s="11" t="s">
        <v>801</v>
      </c>
      <c r="C192" s="12" t="s">
        <v>26</v>
      </c>
      <c r="D192" s="12" t="s">
        <v>761</v>
      </c>
      <c r="E192" s="13">
        <v>44615.0</v>
      </c>
      <c r="F192" s="14">
        <f t="shared" si="1"/>
        <v>2022</v>
      </c>
      <c r="G192" s="15">
        <f t="shared" si="2"/>
        <v>8</v>
      </c>
      <c r="H192" s="15">
        <f t="shared" si="3"/>
        <v>3</v>
      </c>
      <c r="I192" s="15" t="str">
        <f>VLOOKUP(H192,'Дни недели сортировка'!A:B,2,FALSE)</f>
        <v>03-среда</v>
      </c>
      <c r="J192" s="16">
        <v>0.6618055555555555</v>
      </c>
      <c r="K192" s="11" t="s">
        <v>28</v>
      </c>
      <c r="L192" s="11" t="s">
        <v>802</v>
      </c>
      <c r="M192" s="11" t="s">
        <v>36</v>
      </c>
      <c r="N192" s="17">
        <v>2170743.0</v>
      </c>
      <c r="O192" s="17">
        <f t="shared" ref="O192:O193" si="78">N192-2%*N192</f>
        <v>2127328.14</v>
      </c>
      <c r="P192" s="17">
        <f>O192*11.05%</f>
        <v>235069.7595</v>
      </c>
      <c r="Q192" s="17">
        <f>P192*12%</f>
        <v>28208.37114</v>
      </c>
      <c r="R192" s="17">
        <f t="shared" si="5"/>
        <v>43414.86</v>
      </c>
      <c r="S192" s="17">
        <f t="shared" si="71"/>
        <v>19145.95326</v>
      </c>
      <c r="T192" s="11" t="s">
        <v>803</v>
      </c>
      <c r="U192" s="17">
        <v>26233.785156852002</v>
      </c>
      <c r="V192" s="18">
        <v>9066.396150208051</v>
      </c>
      <c r="W192" s="18">
        <v>7361.913673968938</v>
      </c>
      <c r="X192" s="18">
        <v>6110.3883493942185</v>
      </c>
    </row>
    <row r="193" ht="15.75" customHeight="1">
      <c r="A193" s="10" t="s">
        <v>804</v>
      </c>
      <c r="B193" s="11" t="s">
        <v>805</v>
      </c>
      <c r="C193" s="12" t="s">
        <v>26</v>
      </c>
      <c r="D193" s="12" t="s">
        <v>761</v>
      </c>
      <c r="E193" s="13">
        <v>44615.0</v>
      </c>
      <c r="F193" s="14">
        <f t="shared" si="1"/>
        <v>2022</v>
      </c>
      <c r="G193" s="15">
        <f t="shared" si="2"/>
        <v>8</v>
      </c>
      <c r="H193" s="15">
        <f t="shared" si="3"/>
        <v>3</v>
      </c>
      <c r="I193" s="15" t="str">
        <f>VLOOKUP(H193,'Дни недели сортировка'!A:B,2,FALSE)</f>
        <v>03-среда</v>
      </c>
      <c r="J193" s="16">
        <v>0.6618055555555555</v>
      </c>
      <c r="K193" s="11" t="s">
        <v>28</v>
      </c>
      <c r="L193" s="11" t="s">
        <v>806</v>
      </c>
      <c r="M193" s="11" t="s">
        <v>42</v>
      </c>
      <c r="N193" s="17">
        <v>1812082.0</v>
      </c>
      <c r="O193" s="17">
        <f t="shared" si="78"/>
        <v>1775840.36</v>
      </c>
      <c r="P193" s="17">
        <f>O193*18%</f>
        <v>319651.2648</v>
      </c>
      <c r="Q193" s="17">
        <f>P193*9%</f>
        <v>28768.61383</v>
      </c>
      <c r="R193" s="17">
        <f t="shared" si="5"/>
        <v>36241.64</v>
      </c>
      <c r="S193" s="17">
        <f t="shared" si="71"/>
        <v>15982.56324</v>
      </c>
      <c r="T193" s="11" t="s">
        <v>807</v>
      </c>
      <c r="U193" s="17">
        <v>26179.43858712</v>
      </c>
      <c r="V193" s="18">
        <v>6319.716474930768</v>
      </c>
      <c r="W193" s="18">
        <v>6193.322145432152</v>
      </c>
      <c r="X193" s="18">
        <v>5078.524159254364</v>
      </c>
    </row>
    <row r="194" ht="15.75" customHeight="1">
      <c r="A194" s="10" t="s">
        <v>808</v>
      </c>
      <c r="B194" s="11" t="s">
        <v>809</v>
      </c>
      <c r="C194" s="12" t="s">
        <v>26</v>
      </c>
      <c r="D194" s="12" t="s">
        <v>761</v>
      </c>
      <c r="E194" s="13">
        <v>44615.0</v>
      </c>
      <c r="F194" s="14">
        <f t="shared" si="1"/>
        <v>2022</v>
      </c>
      <c r="G194" s="15">
        <f t="shared" si="2"/>
        <v>8</v>
      </c>
      <c r="H194" s="15">
        <f t="shared" si="3"/>
        <v>3</v>
      </c>
      <c r="I194" s="15" t="str">
        <f>VLOOKUP(H194,'Дни недели сортировка'!A:B,2,FALSE)</f>
        <v>03-среда</v>
      </c>
      <c r="J194" s="16">
        <v>0.6618055555555555</v>
      </c>
      <c r="K194" s="11" t="s">
        <v>28</v>
      </c>
      <c r="L194" s="11" t="s">
        <v>810</v>
      </c>
      <c r="M194" s="11" t="s">
        <v>30</v>
      </c>
      <c r="N194" s="17">
        <v>1188879.0</v>
      </c>
      <c r="O194" s="17">
        <f>N194-1.5%*N194</f>
        <v>1171045.815</v>
      </c>
      <c r="P194" s="17">
        <f>O194*17.43%</f>
        <v>204113.2856</v>
      </c>
      <c r="Q194" s="17">
        <f>P194*8.4%</f>
        <v>17145.51599</v>
      </c>
      <c r="R194" s="17">
        <f t="shared" si="5"/>
        <v>17833.185</v>
      </c>
      <c r="S194" s="17">
        <f t="shared" si="71"/>
        <v>10539.41234</v>
      </c>
      <c r="T194" s="11" t="s">
        <v>811</v>
      </c>
      <c r="U194" s="17">
        <v>14916.59890832286</v>
      </c>
      <c r="V194" s="18">
        <v>8493.511418399037</v>
      </c>
      <c r="W194" s="18">
        <v>7389.354934007162</v>
      </c>
      <c r="X194" s="18">
        <v>5837.590397865659</v>
      </c>
    </row>
    <row r="195" ht="15.75" customHeight="1">
      <c r="A195" s="10" t="s">
        <v>812</v>
      </c>
      <c r="B195" s="11" t="s">
        <v>813</v>
      </c>
      <c r="C195" s="12" t="s">
        <v>26</v>
      </c>
      <c r="D195" s="12" t="s">
        <v>761</v>
      </c>
      <c r="E195" s="13">
        <v>44615.0</v>
      </c>
      <c r="F195" s="14">
        <f t="shared" si="1"/>
        <v>2022</v>
      </c>
      <c r="G195" s="15">
        <f t="shared" si="2"/>
        <v>8</v>
      </c>
      <c r="H195" s="15">
        <f t="shared" si="3"/>
        <v>3</v>
      </c>
      <c r="I195" s="15" t="str">
        <f>VLOOKUP(H195,'Дни недели сортировка'!A:B,2,FALSE)</f>
        <v>03-среда</v>
      </c>
      <c r="J195" s="16">
        <v>0.6618055555555555</v>
      </c>
      <c r="K195" s="11" t="s">
        <v>28</v>
      </c>
      <c r="L195" s="11" t="s">
        <v>814</v>
      </c>
      <c r="M195" s="11" t="s">
        <v>36</v>
      </c>
      <c r="N195" s="17">
        <v>901704.0</v>
      </c>
      <c r="O195" s="17">
        <f t="shared" ref="O195:O196" si="79">N195-2%*N195</f>
        <v>883669.92</v>
      </c>
      <c r="P195" s="17">
        <f>O195*11.05%</f>
        <v>97645.52616</v>
      </c>
      <c r="Q195" s="17">
        <f>P195*3.9%</f>
        <v>3808.17552</v>
      </c>
      <c r="R195" s="17">
        <f t="shared" si="5"/>
        <v>18034.08</v>
      </c>
      <c r="S195" s="17">
        <f t="shared" si="71"/>
        <v>7953.02928</v>
      </c>
      <c r="T195" s="11" t="s">
        <v>815</v>
      </c>
      <c r="U195" s="17">
        <v>2627.6411089656</v>
      </c>
      <c r="V195" s="18">
        <v>682.3983959983664</v>
      </c>
      <c r="W195" s="18">
        <v>580.0386365986114</v>
      </c>
      <c r="X195" s="18">
        <v>435.0289774489586</v>
      </c>
    </row>
    <row r="196" ht="15.75" customHeight="1">
      <c r="A196" s="10" t="s">
        <v>816</v>
      </c>
      <c r="B196" s="11" t="s">
        <v>817</v>
      </c>
      <c r="C196" s="12" t="s">
        <v>26</v>
      </c>
      <c r="D196" s="12" t="s">
        <v>761</v>
      </c>
      <c r="E196" s="13">
        <v>44615.0</v>
      </c>
      <c r="F196" s="14">
        <f t="shared" si="1"/>
        <v>2022</v>
      </c>
      <c r="G196" s="15">
        <f t="shared" si="2"/>
        <v>8</v>
      </c>
      <c r="H196" s="15">
        <f t="shared" si="3"/>
        <v>3</v>
      </c>
      <c r="I196" s="15" t="str">
        <f>VLOOKUP(H196,'Дни недели сортировка'!A:B,2,FALSE)</f>
        <v>03-среда</v>
      </c>
      <c r="J196" s="16">
        <v>0.6618055555555555</v>
      </c>
      <c r="K196" s="11" t="s">
        <v>28</v>
      </c>
      <c r="L196" s="11" t="s">
        <v>818</v>
      </c>
      <c r="M196" s="11" t="s">
        <v>42</v>
      </c>
      <c r="N196" s="17">
        <v>2239201.0</v>
      </c>
      <c r="O196" s="17">
        <f t="shared" si="79"/>
        <v>2194416.98</v>
      </c>
      <c r="P196" s="17">
        <f>O196*9.2%</f>
        <v>201886.3622</v>
      </c>
      <c r="Q196" s="17">
        <f>P196*7.2%</f>
        <v>14535.81808</v>
      </c>
      <c r="R196" s="17">
        <f t="shared" si="5"/>
        <v>44784.02</v>
      </c>
      <c r="S196" s="17">
        <f t="shared" si="71"/>
        <v>19749.75282</v>
      </c>
      <c r="T196" s="11" t="s">
        <v>819</v>
      </c>
      <c r="U196" s="17">
        <v>14099.743533254401</v>
      </c>
      <c r="V196" s="18">
        <v>5881.0030277204105</v>
      </c>
      <c r="W196" s="18">
        <v>4998.852573562349</v>
      </c>
      <c r="X196" s="18">
        <v>3649.1623787005146</v>
      </c>
    </row>
    <row r="197" ht="15.75" customHeight="1">
      <c r="A197" s="10" t="s">
        <v>820</v>
      </c>
      <c r="B197" s="11" t="s">
        <v>821</v>
      </c>
      <c r="C197" s="12" t="s">
        <v>26</v>
      </c>
      <c r="D197" s="12" t="s">
        <v>761</v>
      </c>
      <c r="E197" s="13">
        <v>44615.0</v>
      </c>
      <c r="F197" s="14">
        <f t="shared" si="1"/>
        <v>2022</v>
      </c>
      <c r="G197" s="15">
        <f t="shared" si="2"/>
        <v>8</v>
      </c>
      <c r="H197" s="15">
        <f t="shared" si="3"/>
        <v>3</v>
      </c>
      <c r="I197" s="15" t="str">
        <f>VLOOKUP(H197,'Дни недели сортировка'!A:B,2,FALSE)</f>
        <v>03-среда</v>
      </c>
      <c r="J197" s="16">
        <v>0.6618055555555555</v>
      </c>
      <c r="K197" s="11" t="s">
        <v>28</v>
      </c>
      <c r="L197" s="11" t="s">
        <v>822</v>
      </c>
      <c r="M197" s="11" t="s">
        <v>30</v>
      </c>
      <c r="N197" s="17">
        <v>890442.0</v>
      </c>
      <c r="O197" s="17">
        <f>N197-1.5%*N197</f>
        <v>877085.37</v>
      </c>
      <c r="P197" s="17">
        <f>O197*17.43%</f>
        <v>152875.98</v>
      </c>
      <c r="Q197" s="17">
        <f>P197*12%</f>
        <v>18345.1176</v>
      </c>
      <c r="R197" s="17">
        <f t="shared" si="5"/>
        <v>13356.63</v>
      </c>
      <c r="S197" s="17">
        <f t="shared" si="71"/>
        <v>7893.76833</v>
      </c>
      <c r="T197" s="11" t="s">
        <v>823</v>
      </c>
      <c r="U197" s="17">
        <v>15593.349959081997</v>
      </c>
      <c r="V197" s="18">
        <v>9448.010740207781</v>
      </c>
      <c r="W197" s="18">
        <v>7898.536978813705</v>
      </c>
      <c r="X197" s="18">
        <v>6239.844213262827</v>
      </c>
    </row>
    <row r="198" ht="15.75" customHeight="1">
      <c r="A198" s="10" t="s">
        <v>824</v>
      </c>
      <c r="B198" s="11" t="s">
        <v>825</v>
      </c>
      <c r="C198" s="12" t="s">
        <v>26</v>
      </c>
      <c r="D198" s="12" t="s">
        <v>34</v>
      </c>
      <c r="E198" s="13">
        <v>44503.0</v>
      </c>
      <c r="F198" s="14">
        <f t="shared" si="1"/>
        <v>2021</v>
      </c>
      <c r="G198" s="15">
        <f t="shared" si="2"/>
        <v>44</v>
      </c>
      <c r="H198" s="15">
        <f t="shared" si="3"/>
        <v>3</v>
      </c>
      <c r="I198" s="15" t="str">
        <f>VLOOKUP(H198,'Дни недели сортировка'!A:B,2,FALSE)</f>
        <v>03-среда</v>
      </c>
      <c r="J198" s="16">
        <v>0.44305555555555554</v>
      </c>
      <c r="K198" s="11" t="s">
        <v>28</v>
      </c>
      <c r="L198" s="11" t="s">
        <v>826</v>
      </c>
      <c r="M198" s="11" t="s">
        <v>36</v>
      </c>
      <c r="N198" s="17">
        <v>1885534.0</v>
      </c>
      <c r="O198" s="17">
        <f t="shared" ref="O198:O199" si="80">N198-2%*N198</f>
        <v>1847823.32</v>
      </c>
      <c r="P198" s="17">
        <f>O198*11.05%</f>
        <v>204184.4769</v>
      </c>
      <c r="Q198" s="17">
        <f>P198*9%</f>
        <v>18376.60292</v>
      </c>
      <c r="R198" s="17">
        <f t="shared" si="5"/>
        <v>37710.68</v>
      </c>
      <c r="S198" s="17">
        <f t="shared" si="71"/>
        <v>16630.40988</v>
      </c>
      <c r="T198" s="11" t="s">
        <v>827</v>
      </c>
      <c r="U198" s="17">
        <v>16906.474684008</v>
      </c>
      <c r="V198" s="18">
        <v>6541.115055242696</v>
      </c>
      <c r="W198" s="18">
        <v>5311.38542485707</v>
      </c>
      <c r="X198" s="18">
        <v>4408.449902631368</v>
      </c>
    </row>
    <row r="199" ht="15.75" customHeight="1">
      <c r="A199" s="10" t="s">
        <v>828</v>
      </c>
      <c r="B199" s="11" t="s">
        <v>829</v>
      </c>
      <c r="C199" s="12" t="s">
        <v>26</v>
      </c>
      <c r="D199" s="12" t="s">
        <v>761</v>
      </c>
      <c r="E199" s="13">
        <v>44615.0</v>
      </c>
      <c r="F199" s="14">
        <f t="shared" si="1"/>
        <v>2022</v>
      </c>
      <c r="G199" s="15">
        <f t="shared" si="2"/>
        <v>8</v>
      </c>
      <c r="H199" s="15">
        <f t="shared" si="3"/>
        <v>3</v>
      </c>
      <c r="I199" s="15" t="str">
        <f>VLOOKUP(H199,'Дни недели сортировка'!A:B,2,FALSE)</f>
        <v>03-среда</v>
      </c>
      <c r="J199" s="16">
        <v>0.6618055555555555</v>
      </c>
      <c r="K199" s="11" t="s">
        <v>28</v>
      </c>
      <c r="L199" s="11" t="s">
        <v>830</v>
      </c>
      <c r="M199" s="11" t="s">
        <v>42</v>
      </c>
      <c r="N199" s="17">
        <v>2065892.0</v>
      </c>
      <c r="O199" s="17">
        <f t="shared" si="80"/>
        <v>2024574.16</v>
      </c>
      <c r="P199" s="17">
        <f>O199*9.2%</f>
        <v>186260.8227</v>
      </c>
      <c r="Q199" s="17">
        <f>P199*8.4%</f>
        <v>15645.90911</v>
      </c>
      <c r="R199" s="17">
        <f t="shared" si="5"/>
        <v>41317.84</v>
      </c>
      <c r="S199" s="17">
        <f t="shared" si="71"/>
        <v>18221.16744</v>
      </c>
      <c r="T199" s="11" t="s">
        <v>831</v>
      </c>
      <c r="U199" s="17">
        <v>14550.695470886401</v>
      </c>
      <c r="V199" s="18">
        <v>5028.72035473834</v>
      </c>
      <c r="W199" s="18">
        <v>4928.145947643573</v>
      </c>
      <c r="X199" s="18">
        <v>4041.07967706773</v>
      </c>
    </row>
    <row r="200" ht="15.75" customHeight="1">
      <c r="A200" s="10" t="s">
        <v>832</v>
      </c>
      <c r="B200" s="11" t="s">
        <v>833</v>
      </c>
      <c r="C200" s="12" t="s">
        <v>26</v>
      </c>
      <c r="D200" s="12" t="s">
        <v>761</v>
      </c>
      <c r="E200" s="13">
        <v>44615.0</v>
      </c>
      <c r="F200" s="14">
        <f t="shared" si="1"/>
        <v>2022</v>
      </c>
      <c r="G200" s="15">
        <f t="shared" si="2"/>
        <v>8</v>
      </c>
      <c r="H200" s="15">
        <f t="shared" si="3"/>
        <v>3</v>
      </c>
      <c r="I200" s="15" t="str">
        <f>VLOOKUP(H200,'Дни недели сортировка'!A:B,2,FALSE)</f>
        <v>03-среда</v>
      </c>
      <c r="J200" s="16">
        <v>0.6618055555555555</v>
      </c>
      <c r="K200" s="11" t="s">
        <v>28</v>
      </c>
      <c r="L200" s="11" t="s">
        <v>834</v>
      </c>
      <c r="M200" s="11" t="s">
        <v>30</v>
      </c>
      <c r="N200" s="17">
        <v>961099.0</v>
      </c>
      <c r="O200" s="17">
        <f>N200-1.5%*N200</f>
        <v>946682.515</v>
      </c>
      <c r="P200" s="17">
        <f>O200*11.05%</f>
        <v>104608.4179</v>
      </c>
      <c r="Q200" s="17">
        <f>P200*3.9%</f>
        <v>4079.728298</v>
      </c>
      <c r="R200" s="17">
        <f t="shared" si="5"/>
        <v>14416.485</v>
      </c>
      <c r="S200" s="17">
        <f t="shared" si="71"/>
        <v>8520.142635</v>
      </c>
      <c r="T200" s="11" t="s">
        <v>835</v>
      </c>
      <c r="U200" s="17">
        <v>3712.5527515371755</v>
      </c>
      <c r="V200" s="18">
        <v>896.2102342210743</v>
      </c>
      <c r="W200" s="18">
        <v>779.7029037723346</v>
      </c>
      <c r="X200" s="18">
        <v>615.9652939801443</v>
      </c>
    </row>
    <row r="201" ht="15.75" customHeight="1">
      <c r="A201" s="10" t="s">
        <v>836</v>
      </c>
      <c r="B201" s="11" t="s">
        <v>837</v>
      </c>
      <c r="C201" s="12" t="s">
        <v>26</v>
      </c>
      <c r="D201" s="12" t="s">
        <v>838</v>
      </c>
      <c r="E201" s="13">
        <v>44630.0</v>
      </c>
      <c r="F201" s="14">
        <f t="shared" si="1"/>
        <v>2022</v>
      </c>
      <c r="G201" s="15">
        <f t="shared" si="2"/>
        <v>10</v>
      </c>
      <c r="H201" s="15">
        <f t="shared" si="3"/>
        <v>4</v>
      </c>
      <c r="I201" s="15" t="str">
        <f>VLOOKUP(H201,'Дни недели сортировка'!A:B,2,FALSE)</f>
        <v>04-четверг</v>
      </c>
      <c r="J201" s="16">
        <v>0.60625</v>
      </c>
      <c r="K201" s="11" t="s">
        <v>28</v>
      </c>
      <c r="L201" s="11" t="s">
        <v>839</v>
      </c>
      <c r="M201" s="11" t="s">
        <v>36</v>
      </c>
      <c r="N201" s="17">
        <v>2273314.0</v>
      </c>
      <c r="O201" s="17">
        <f t="shared" ref="O201:O202" si="81">N201-2%*N201</f>
        <v>2227847.72</v>
      </c>
      <c r="P201" s="17">
        <f>O201*18%</f>
        <v>401012.5896</v>
      </c>
      <c r="Q201" s="17">
        <f>P201*7.2%</f>
        <v>28872.90645</v>
      </c>
      <c r="R201" s="17">
        <f t="shared" si="5"/>
        <v>45466.28</v>
      </c>
      <c r="S201" s="17">
        <f t="shared" si="71"/>
        <v>20050.62948</v>
      </c>
      <c r="T201" s="11" t="s">
        <v>840</v>
      </c>
      <c r="U201" s="17">
        <v>25119.428612544005</v>
      </c>
      <c r="V201" s="18">
        <v>14303.002651982557</v>
      </c>
      <c r="W201" s="18">
        <v>12157.552254185173</v>
      </c>
      <c r="X201" s="18">
        <v>9118.16419063888</v>
      </c>
    </row>
    <row r="202" ht="15.75" customHeight="1">
      <c r="A202" s="10" t="s">
        <v>841</v>
      </c>
      <c r="B202" s="11" t="s">
        <v>842</v>
      </c>
      <c r="C202" s="12" t="s">
        <v>26</v>
      </c>
      <c r="D202" s="12" t="s">
        <v>838</v>
      </c>
      <c r="E202" s="13">
        <v>44630.0</v>
      </c>
      <c r="F202" s="14">
        <f t="shared" si="1"/>
        <v>2022</v>
      </c>
      <c r="G202" s="15">
        <f t="shared" si="2"/>
        <v>10</v>
      </c>
      <c r="H202" s="15">
        <f t="shared" si="3"/>
        <v>4</v>
      </c>
      <c r="I202" s="15" t="str">
        <f>VLOOKUP(H202,'Дни недели сортировка'!A:B,2,FALSE)</f>
        <v>04-четверг</v>
      </c>
      <c r="J202" s="16">
        <v>0.60625</v>
      </c>
      <c r="K202" s="11" t="s">
        <v>28</v>
      </c>
      <c r="L202" s="11" t="s">
        <v>843</v>
      </c>
      <c r="M202" s="11" t="s">
        <v>30</v>
      </c>
      <c r="N202" s="17">
        <v>773590.0</v>
      </c>
      <c r="O202" s="17">
        <f t="shared" si="81"/>
        <v>758118.2</v>
      </c>
      <c r="P202" s="17">
        <f>O202*17.43%</f>
        <v>132140.0023</v>
      </c>
      <c r="Q202" s="17">
        <f>P202*12%</f>
        <v>15856.80027</v>
      </c>
      <c r="R202" s="17">
        <f t="shared" si="5"/>
        <v>15471.8</v>
      </c>
      <c r="S202" s="17">
        <f t="shared" si="71"/>
        <v>6823.0638</v>
      </c>
      <c r="T202" s="11" t="s">
        <v>844</v>
      </c>
      <c r="U202" s="17">
        <v>10941.192187128</v>
      </c>
      <c r="V202" s="18">
        <v>2841.4276109971415</v>
      </c>
      <c r="W202" s="18">
        <v>2375.4334827936104</v>
      </c>
      <c r="X202" s="18">
        <v>1734.0664424393356</v>
      </c>
    </row>
    <row r="203" ht="15.75" customHeight="1">
      <c r="A203" s="10" t="s">
        <v>845</v>
      </c>
      <c r="B203" s="11" t="s">
        <v>846</v>
      </c>
      <c r="C203" s="12" t="s">
        <v>26</v>
      </c>
      <c r="D203" s="12" t="s">
        <v>838</v>
      </c>
      <c r="E203" s="13">
        <v>44635.0</v>
      </c>
      <c r="F203" s="14">
        <f t="shared" si="1"/>
        <v>2022</v>
      </c>
      <c r="G203" s="15">
        <f t="shared" si="2"/>
        <v>11</v>
      </c>
      <c r="H203" s="15">
        <f t="shared" si="3"/>
        <v>2</v>
      </c>
      <c r="I203" s="15" t="str">
        <f>VLOOKUP(H203,'Дни недели сортировка'!A:B,2,FALSE)</f>
        <v>02-вторник</v>
      </c>
      <c r="J203" s="16">
        <v>0.5708333333333333</v>
      </c>
      <c r="K203" s="11" t="s">
        <v>28</v>
      </c>
      <c r="L203" s="11" t="s">
        <v>847</v>
      </c>
      <c r="M203" s="11" t="s">
        <v>36</v>
      </c>
      <c r="N203" s="17">
        <v>1003090.0</v>
      </c>
      <c r="O203" s="17">
        <f>N203-1.5%*N203</f>
        <v>988043.65</v>
      </c>
      <c r="P203" s="17">
        <f>O203*11.05%</f>
        <v>109178.8233</v>
      </c>
      <c r="Q203" s="17">
        <f>P203*9%</f>
        <v>9826.094099</v>
      </c>
      <c r="R203" s="17">
        <f t="shared" si="5"/>
        <v>15046.35</v>
      </c>
      <c r="S203" s="17">
        <f t="shared" si="71"/>
        <v>8892.39285</v>
      </c>
      <c r="T203" s="11" t="s">
        <v>848</v>
      </c>
      <c r="U203" s="17">
        <v>9531.3112762725</v>
      </c>
      <c r="V203" s="18">
        <v>3975.5099333332596</v>
      </c>
      <c r="W203" s="18">
        <v>3228.1140658666072</v>
      </c>
      <c r="X203" s="18">
        <v>2550.2101120346197</v>
      </c>
    </row>
    <row r="204" ht="15.75" customHeight="1">
      <c r="A204" s="10" t="s">
        <v>849</v>
      </c>
      <c r="B204" s="11" t="s">
        <v>850</v>
      </c>
      <c r="C204" s="12" t="s">
        <v>26</v>
      </c>
      <c r="D204" s="12" t="s">
        <v>838</v>
      </c>
      <c r="E204" s="13">
        <v>44638.0</v>
      </c>
      <c r="F204" s="14">
        <f t="shared" si="1"/>
        <v>2022</v>
      </c>
      <c r="G204" s="15">
        <f t="shared" si="2"/>
        <v>12</v>
      </c>
      <c r="H204" s="15">
        <f t="shared" si="3"/>
        <v>5</v>
      </c>
      <c r="I204" s="15" t="str">
        <f>VLOOKUP(H204,'Дни недели сортировка'!A:B,2,FALSE)</f>
        <v>05-пятница</v>
      </c>
      <c r="J204" s="16">
        <v>0.6020833333333333</v>
      </c>
      <c r="K204" s="11" t="s">
        <v>28</v>
      </c>
      <c r="L204" s="11" t="s">
        <v>851</v>
      </c>
      <c r="M204" s="11" t="s">
        <v>42</v>
      </c>
      <c r="N204" s="17">
        <v>2410055.0</v>
      </c>
      <c r="O204" s="17">
        <f t="shared" ref="O204:O205" si="82">N204-2%*N204</f>
        <v>2361853.9</v>
      </c>
      <c r="P204" s="17">
        <f>O204*9.2%</f>
        <v>217290.5588</v>
      </c>
      <c r="Q204" s="17">
        <f>P204*8.4%</f>
        <v>18252.40694</v>
      </c>
      <c r="R204" s="17">
        <f t="shared" si="5"/>
        <v>48201.1</v>
      </c>
      <c r="S204" s="17">
        <f t="shared" si="71"/>
        <v>21256.6851</v>
      </c>
      <c r="T204" s="11" t="s">
        <v>852</v>
      </c>
      <c r="U204" s="17">
        <v>15514.54589832</v>
      </c>
      <c r="V204" s="18">
        <v>9400.263359792089</v>
      </c>
      <c r="W204" s="18">
        <v>9212.258092596247</v>
      </c>
      <c r="X204" s="18">
        <v>7646.174216854884</v>
      </c>
    </row>
    <row r="205" ht="15.75" customHeight="1">
      <c r="A205" s="10" t="s">
        <v>853</v>
      </c>
      <c r="B205" s="11" t="s">
        <v>854</v>
      </c>
      <c r="C205" s="12" t="s">
        <v>26</v>
      </c>
      <c r="D205" s="12" t="s">
        <v>838</v>
      </c>
      <c r="E205" s="13">
        <v>44638.0</v>
      </c>
      <c r="F205" s="14">
        <f t="shared" si="1"/>
        <v>2022</v>
      </c>
      <c r="G205" s="15">
        <f t="shared" si="2"/>
        <v>12</v>
      </c>
      <c r="H205" s="15">
        <f t="shared" si="3"/>
        <v>5</v>
      </c>
      <c r="I205" s="15" t="str">
        <f>VLOOKUP(H205,'Дни недели сортировка'!A:B,2,FALSE)</f>
        <v>05-пятница</v>
      </c>
      <c r="J205" s="16">
        <v>0.6020833333333333</v>
      </c>
      <c r="K205" s="11" t="s">
        <v>28</v>
      </c>
      <c r="L205" s="11" t="s">
        <v>855</v>
      </c>
      <c r="M205" s="11" t="s">
        <v>30</v>
      </c>
      <c r="N205" s="17">
        <v>2377276.0</v>
      </c>
      <c r="O205" s="17">
        <f t="shared" si="82"/>
        <v>2329730.48</v>
      </c>
      <c r="P205" s="17">
        <f>O205*17.43%</f>
        <v>406072.0227</v>
      </c>
      <c r="Q205" s="17">
        <f>P205*3.9%</f>
        <v>15836.80888</v>
      </c>
      <c r="R205" s="17">
        <f t="shared" si="5"/>
        <v>47545.52</v>
      </c>
      <c r="S205" s="17">
        <f t="shared" si="71"/>
        <v>20967.57432</v>
      </c>
      <c r="T205" s="11" t="s">
        <v>856</v>
      </c>
      <c r="U205" s="17">
        <v>14569.864173184322</v>
      </c>
      <c r="V205" s="18">
        <v>5637.080448605015</v>
      </c>
      <c r="W205" s="18">
        <v>4904.259990286363</v>
      </c>
      <c r="X205" s="18">
        <v>4021.4931920348176</v>
      </c>
    </row>
    <row r="206" ht="15.75" customHeight="1">
      <c r="A206" s="10" t="s">
        <v>857</v>
      </c>
      <c r="B206" s="11" t="s">
        <v>858</v>
      </c>
      <c r="C206" s="12" t="s">
        <v>26</v>
      </c>
      <c r="D206" s="12" t="s">
        <v>838</v>
      </c>
      <c r="E206" s="13">
        <v>44638.0</v>
      </c>
      <c r="F206" s="14">
        <f t="shared" si="1"/>
        <v>2022</v>
      </c>
      <c r="G206" s="15">
        <f t="shared" si="2"/>
        <v>12</v>
      </c>
      <c r="H206" s="15">
        <f t="shared" si="3"/>
        <v>5</v>
      </c>
      <c r="I206" s="15" t="str">
        <f>VLOOKUP(H206,'Дни недели сортировка'!A:B,2,FALSE)</f>
        <v>05-пятница</v>
      </c>
      <c r="J206" s="16">
        <v>0.6020833333333333</v>
      </c>
      <c r="K206" s="11" t="s">
        <v>28</v>
      </c>
      <c r="L206" s="11" t="s">
        <v>859</v>
      </c>
      <c r="M206" s="11" t="s">
        <v>36</v>
      </c>
      <c r="N206" s="17">
        <v>2109213.0</v>
      </c>
      <c r="O206" s="17">
        <f>N206-1.5%*N206</f>
        <v>2077574.805</v>
      </c>
      <c r="P206" s="17">
        <f>O206*11.05%</f>
        <v>229572.016</v>
      </c>
      <c r="Q206" s="17">
        <f>P206*7.2%</f>
        <v>16529.18515</v>
      </c>
      <c r="R206" s="17">
        <f t="shared" si="5"/>
        <v>31638.195</v>
      </c>
      <c r="S206" s="17">
        <f t="shared" si="71"/>
        <v>18698.17325</v>
      </c>
      <c r="T206" s="11" t="s">
        <v>860</v>
      </c>
      <c r="U206" s="17">
        <v>15372.142188179401</v>
      </c>
      <c r="V206" s="18">
        <v>5312.612340234801</v>
      </c>
      <c r="W206" s="18">
        <v>4515.720489199581</v>
      </c>
      <c r="X206" s="18">
        <v>3567.419186467669</v>
      </c>
    </row>
    <row r="207" ht="15.75" customHeight="1">
      <c r="A207" s="10" t="s">
        <v>861</v>
      </c>
      <c r="B207" s="11" t="s">
        <v>862</v>
      </c>
      <c r="C207" s="12" t="s">
        <v>26</v>
      </c>
      <c r="D207" s="12" t="s">
        <v>838</v>
      </c>
      <c r="E207" s="13">
        <v>44638.0</v>
      </c>
      <c r="F207" s="14">
        <f t="shared" si="1"/>
        <v>2022</v>
      </c>
      <c r="G207" s="15">
        <f t="shared" si="2"/>
        <v>12</v>
      </c>
      <c r="H207" s="15">
        <f t="shared" si="3"/>
        <v>5</v>
      </c>
      <c r="I207" s="15" t="str">
        <f>VLOOKUP(H207,'Дни недели сортировка'!A:B,2,FALSE)</f>
        <v>05-пятница</v>
      </c>
      <c r="J207" s="16">
        <v>0.6020833333333333</v>
      </c>
      <c r="K207" s="11" t="s">
        <v>28</v>
      </c>
      <c r="L207" s="11" t="s">
        <v>863</v>
      </c>
      <c r="M207" s="11" t="s">
        <v>42</v>
      </c>
      <c r="N207" s="17">
        <v>978161.0</v>
      </c>
      <c r="O207" s="17">
        <f t="shared" ref="O207:O208" si="83">N207-2%*N207</f>
        <v>958597.78</v>
      </c>
      <c r="P207" s="17">
        <f>O207*9.2%</f>
        <v>88190.99576</v>
      </c>
      <c r="Q207" s="17">
        <f>P207*12%</f>
        <v>10582.91949</v>
      </c>
      <c r="R207" s="17">
        <f t="shared" si="5"/>
        <v>19563.22</v>
      </c>
      <c r="S207" s="17">
        <f t="shared" si="71"/>
        <v>8627.38002</v>
      </c>
      <c r="T207" s="11" t="s">
        <v>864</v>
      </c>
      <c r="U207" s="17">
        <v>9630.456736992</v>
      </c>
      <c r="V207" s="18">
        <v>2324.792256309869</v>
      </c>
      <c r="W207" s="18">
        <v>1976.0734178633886</v>
      </c>
      <c r="X207" s="18">
        <v>1482.0550633975415</v>
      </c>
    </row>
    <row r="208" ht="15.75" customHeight="1">
      <c r="A208" s="10" t="s">
        <v>865</v>
      </c>
      <c r="B208" s="11" t="s">
        <v>866</v>
      </c>
      <c r="C208" s="12" t="s">
        <v>26</v>
      </c>
      <c r="D208" s="12" t="s">
        <v>838</v>
      </c>
      <c r="E208" s="13">
        <v>44638.0</v>
      </c>
      <c r="F208" s="14">
        <f t="shared" si="1"/>
        <v>2022</v>
      </c>
      <c r="G208" s="15">
        <f t="shared" si="2"/>
        <v>12</v>
      </c>
      <c r="H208" s="15">
        <f t="shared" si="3"/>
        <v>5</v>
      </c>
      <c r="I208" s="15" t="str">
        <f>VLOOKUP(H208,'Дни недели сортировка'!A:B,2,FALSE)</f>
        <v>05-пятница</v>
      </c>
      <c r="J208" s="16">
        <v>0.6020833333333333</v>
      </c>
      <c r="K208" s="11" t="s">
        <v>28</v>
      </c>
      <c r="L208" s="11" t="s">
        <v>867</v>
      </c>
      <c r="M208" s="11" t="s">
        <v>30</v>
      </c>
      <c r="N208" s="17">
        <v>857219.0</v>
      </c>
      <c r="O208" s="17">
        <f t="shared" si="83"/>
        <v>840074.62</v>
      </c>
      <c r="P208" s="17">
        <f>O208*11.05%</f>
        <v>92828.24551</v>
      </c>
      <c r="Q208" s="17">
        <f>P208*9%</f>
        <v>8354.542096</v>
      </c>
      <c r="R208" s="17">
        <f t="shared" si="5"/>
        <v>17144.38</v>
      </c>
      <c r="S208" s="17">
        <f t="shared" si="71"/>
        <v>7560.67158</v>
      </c>
      <c r="T208" s="11" t="s">
        <v>868</v>
      </c>
      <c r="U208" s="17">
        <v>7268.4516234329985</v>
      </c>
      <c r="V208" s="18">
        <v>4138.65635438275</v>
      </c>
      <c r="W208" s="18">
        <v>3459.9167122639788</v>
      </c>
      <c r="X208" s="18">
        <v>2525.7391999527044</v>
      </c>
    </row>
    <row r="209" ht="15.75" customHeight="1">
      <c r="A209" s="10" t="s">
        <v>869</v>
      </c>
      <c r="B209" s="11" t="s">
        <v>870</v>
      </c>
      <c r="C209" s="12" t="s">
        <v>26</v>
      </c>
      <c r="D209" s="12" t="s">
        <v>34</v>
      </c>
      <c r="E209" s="13">
        <v>44505.0</v>
      </c>
      <c r="F209" s="14">
        <f t="shared" si="1"/>
        <v>2021</v>
      </c>
      <c r="G209" s="15">
        <f t="shared" si="2"/>
        <v>45</v>
      </c>
      <c r="H209" s="15">
        <f t="shared" si="3"/>
        <v>5</v>
      </c>
      <c r="I209" s="15" t="str">
        <f>VLOOKUP(H209,'Дни недели сортировка'!A:B,2,FALSE)</f>
        <v>05-пятница</v>
      </c>
      <c r="J209" s="16">
        <v>0.5013888888888889</v>
      </c>
      <c r="K209" s="11" t="s">
        <v>28</v>
      </c>
      <c r="L209" s="11" t="s">
        <v>871</v>
      </c>
      <c r="M209" s="11" t="s">
        <v>36</v>
      </c>
      <c r="N209" s="17">
        <v>635111.0</v>
      </c>
      <c r="O209" s="17">
        <f>N209-1.5%*N209</f>
        <v>625584.335</v>
      </c>
      <c r="P209" s="17">
        <f>O209*18%</f>
        <v>112605.1803</v>
      </c>
      <c r="Q209" s="17">
        <f>P209*8.4%</f>
        <v>9458.835145</v>
      </c>
      <c r="R209" s="17">
        <f t="shared" si="5"/>
        <v>9526.665</v>
      </c>
      <c r="S209" s="17">
        <f t="shared" si="71"/>
        <v>5630.259015</v>
      </c>
      <c r="T209" s="11" t="s">
        <v>872</v>
      </c>
      <c r="U209" s="17">
        <v>6526.596250188</v>
      </c>
      <c r="V209" s="18">
        <v>1694.9570461738238</v>
      </c>
      <c r="W209" s="18">
        <v>1376.305121493145</v>
      </c>
      <c r="X209" s="18">
        <v>1087.2810459795846</v>
      </c>
    </row>
    <row r="210" ht="15.75" customHeight="1">
      <c r="A210" s="10" t="s">
        <v>873</v>
      </c>
      <c r="B210" s="11" t="s">
        <v>874</v>
      </c>
      <c r="C210" s="12" t="s">
        <v>26</v>
      </c>
      <c r="D210" s="12" t="s">
        <v>838</v>
      </c>
      <c r="E210" s="13">
        <v>44638.0</v>
      </c>
      <c r="F210" s="14">
        <f t="shared" si="1"/>
        <v>2022</v>
      </c>
      <c r="G210" s="15">
        <f t="shared" si="2"/>
        <v>12</v>
      </c>
      <c r="H210" s="15">
        <f t="shared" si="3"/>
        <v>5</v>
      </c>
      <c r="I210" s="15" t="str">
        <f>VLOOKUP(H210,'Дни недели сортировка'!A:B,2,FALSE)</f>
        <v>05-пятница</v>
      </c>
      <c r="J210" s="16">
        <v>0.6020833333333333</v>
      </c>
      <c r="K210" s="11" t="s">
        <v>28</v>
      </c>
      <c r="L210" s="11" t="s">
        <v>875</v>
      </c>
      <c r="M210" s="11" t="s">
        <v>42</v>
      </c>
      <c r="N210" s="17">
        <v>585396.0</v>
      </c>
      <c r="O210" s="17">
        <f t="shared" ref="O210:O211" si="84">N210-2%*N210</f>
        <v>573688.08</v>
      </c>
      <c r="P210" s="17">
        <f>O210*11.05%</f>
        <v>63392.53284</v>
      </c>
      <c r="Q210" s="17">
        <f>P210*3.9%</f>
        <v>2472.308781</v>
      </c>
      <c r="R210" s="17">
        <f t="shared" si="5"/>
        <v>11707.92</v>
      </c>
      <c r="S210" s="17">
        <f t="shared" si="71"/>
        <v>5163.19272</v>
      </c>
      <c r="T210" s="11" t="s">
        <v>876</v>
      </c>
      <c r="U210" s="17">
        <v>2398.1395173371993</v>
      </c>
      <c r="V210" s="18">
        <v>1000.2639926813458</v>
      </c>
      <c r="W210" s="18">
        <v>980.2587128277189</v>
      </c>
      <c r="X210" s="18">
        <v>813.6147316470067</v>
      </c>
    </row>
    <row r="211" ht="15.75" customHeight="1">
      <c r="A211" s="10" t="s">
        <v>877</v>
      </c>
      <c r="B211" s="11" t="s">
        <v>878</v>
      </c>
      <c r="C211" s="12" t="s">
        <v>26</v>
      </c>
      <c r="D211" s="12" t="s">
        <v>838</v>
      </c>
      <c r="E211" s="13">
        <v>44638.0</v>
      </c>
      <c r="F211" s="14">
        <f t="shared" si="1"/>
        <v>2022</v>
      </c>
      <c r="G211" s="15">
        <f t="shared" si="2"/>
        <v>12</v>
      </c>
      <c r="H211" s="15">
        <f t="shared" si="3"/>
        <v>5</v>
      </c>
      <c r="I211" s="15" t="str">
        <f>VLOOKUP(H211,'Дни недели сортировка'!A:B,2,FALSE)</f>
        <v>05-пятница</v>
      </c>
      <c r="J211" s="16">
        <v>0.6020833333333333</v>
      </c>
      <c r="K211" s="11" t="s">
        <v>28</v>
      </c>
      <c r="L211" s="11" t="s">
        <v>879</v>
      </c>
      <c r="M211" s="11" t="s">
        <v>30</v>
      </c>
      <c r="N211" s="17">
        <v>1867794.0</v>
      </c>
      <c r="O211" s="17">
        <f t="shared" si="84"/>
        <v>1830438.12</v>
      </c>
      <c r="P211" s="17">
        <f>O211*18%</f>
        <v>329478.8616</v>
      </c>
      <c r="Q211" s="17">
        <f>P211*7.2%</f>
        <v>23722.47804</v>
      </c>
      <c r="R211" s="17">
        <f t="shared" si="5"/>
        <v>37355.88</v>
      </c>
      <c r="S211" s="17">
        <f t="shared" si="71"/>
        <v>16473.94308</v>
      </c>
      <c r="T211" s="11" t="s">
        <v>880</v>
      </c>
      <c r="U211" s="17">
        <v>20164.10632992</v>
      </c>
      <c r="V211" s="18">
        <v>12217.432025298525</v>
      </c>
      <c r="W211" s="18">
        <v>10629.165862009717</v>
      </c>
      <c r="X211" s="18">
        <v>8715.916006847967</v>
      </c>
    </row>
    <row r="212" ht="15.75" customHeight="1">
      <c r="A212" s="10" t="s">
        <v>881</v>
      </c>
      <c r="B212" s="11" t="s">
        <v>882</v>
      </c>
      <c r="C212" s="12" t="s">
        <v>26</v>
      </c>
      <c r="D212" s="12" t="s">
        <v>838</v>
      </c>
      <c r="E212" s="13">
        <v>44644.0</v>
      </c>
      <c r="F212" s="14">
        <f t="shared" si="1"/>
        <v>2022</v>
      </c>
      <c r="G212" s="15">
        <f t="shared" si="2"/>
        <v>12</v>
      </c>
      <c r="H212" s="15">
        <f t="shared" si="3"/>
        <v>4</v>
      </c>
      <c r="I212" s="15" t="str">
        <f>VLOOKUP(H212,'Дни недели сортировка'!A:B,2,FALSE)</f>
        <v>04-четверг</v>
      </c>
      <c r="J212" s="16">
        <v>0.6659722222222222</v>
      </c>
      <c r="K212" s="11" t="s">
        <v>28</v>
      </c>
      <c r="L212" s="11" t="s">
        <v>883</v>
      </c>
      <c r="M212" s="11" t="s">
        <v>36</v>
      </c>
      <c r="N212" s="17">
        <v>1509215.0</v>
      </c>
      <c r="O212" s="17">
        <f>N212-1.5%*N212</f>
        <v>1486576.775</v>
      </c>
      <c r="P212" s="17">
        <f>O212*17.43%</f>
        <v>259110.3319</v>
      </c>
      <c r="Q212" s="17">
        <f>P212*12%</f>
        <v>31093.23983</v>
      </c>
      <c r="R212" s="17">
        <f t="shared" si="5"/>
        <v>22638.225</v>
      </c>
      <c r="S212" s="17">
        <f t="shared" si="71"/>
        <v>13379.19098</v>
      </c>
      <c r="T212" s="11" t="s">
        <v>884</v>
      </c>
      <c r="U212" s="17">
        <v>28605.780639828</v>
      </c>
      <c r="V212" s="18">
        <v>11067.576529549453</v>
      </c>
      <c r="W212" s="18">
        <v>9407.440050117035</v>
      </c>
      <c r="X212" s="18">
        <v>7431.877639592458</v>
      </c>
    </row>
    <row r="213" ht="15.75" customHeight="1">
      <c r="A213" s="10" t="s">
        <v>885</v>
      </c>
      <c r="B213" s="11" t="s">
        <v>886</v>
      </c>
      <c r="C213" s="12" t="s">
        <v>26</v>
      </c>
      <c r="D213" s="12" t="s">
        <v>838</v>
      </c>
      <c r="E213" s="13">
        <v>44644.0</v>
      </c>
      <c r="F213" s="14">
        <f t="shared" si="1"/>
        <v>2022</v>
      </c>
      <c r="G213" s="15">
        <f t="shared" si="2"/>
        <v>12</v>
      </c>
      <c r="H213" s="15">
        <f t="shared" si="3"/>
        <v>4</v>
      </c>
      <c r="I213" s="15" t="str">
        <f>VLOOKUP(H213,'Дни недели сортировка'!A:B,2,FALSE)</f>
        <v>04-четверг</v>
      </c>
      <c r="J213" s="16">
        <v>0.66875</v>
      </c>
      <c r="K213" s="11" t="s">
        <v>28</v>
      </c>
      <c r="L213" s="11" t="s">
        <v>887</v>
      </c>
      <c r="M213" s="11" t="s">
        <v>42</v>
      </c>
      <c r="N213" s="17">
        <v>911950.0</v>
      </c>
      <c r="O213" s="17">
        <f t="shared" ref="O213:O214" si="85">N213-2%*N213</f>
        <v>893711</v>
      </c>
      <c r="P213" s="17">
        <f>O213*11.05%</f>
        <v>98755.0655</v>
      </c>
      <c r="Q213" s="17">
        <f>P213*9%</f>
        <v>8887.955895</v>
      </c>
      <c r="R213" s="17">
        <f t="shared" si="5"/>
        <v>18239</v>
      </c>
      <c r="S213" s="17">
        <f t="shared" si="71"/>
        <v>8043.399</v>
      </c>
      <c r="T213" s="11" t="s">
        <v>888</v>
      </c>
      <c r="U213" s="17">
        <v>8265.79898235</v>
      </c>
      <c r="V213" s="18">
        <v>2856.6601283001596</v>
      </c>
      <c r="W213" s="18">
        <v>2388.1678672589333</v>
      </c>
      <c r="X213" s="18">
        <v>1791.1259004442</v>
      </c>
    </row>
    <row r="214" ht="15.75" customHeight="1">
      <c r="A214" s="10" t="s">
        <v>889</v>
      </c>
      <c r="B214" s="11" t="s">
        <v>890</v>
      </c>
      <c r="C214" s="12" t="s">
        <v>26</v>
      </c>
      <c r="D214" s="12" t="s">
        <v>838</v>
      </c>
      <c r="E214" s="13">
        <v>44644.0</v>
      </c>
      <c r="F214" s="14">
        <f t="shared" si="1"/>
        <v>2022</v>
      </c>
      <c r="G214" s="15">
        <f t="shared" si="2"/>
        <v>12</v>
      </c>
      <c r="H214" s="15">
        <f t="shared" si="3"/>
        <v>4</v>
      </c>
      <c r="I214" s="15" t="str">
        <f>VLOOKUP(H214,'Дни недели сортировка'!A:B,2,FALSE)</f>
        <v>04-четверг</v>
      </c>
      <c r="J214" s="16">
        <v>0.6680555555555555</v>
      </c>
      <c r="K214" s="11" t="s">
        <v>28</v>
      </c>
      <c r="L214" s="11" t="s">
        <v>891</v>
      </c>
      <c r="M214" s="11" t="s">
        <v>30</v>
      </c>
      <c r="N214" s="17">
        <v>1803085.0</v>
      </c>
      <c r="O214" s="17">
        <f t="shared" si="85"/>
        <v>1767023.3</v>
      </c>
      <c r="P214" s="17">
        <f>O214*9.2%</f>
        <v>162566.1436</v>
      </c>
      <c r="Q214" s="17">
        <f>P214*8.4%</f>
        <v>13655.55606</v>
      </c>
      <c r="R214" s="17">
        <f t="shared" si="5"/>
        <v>36061.7</v>
      </c>
      <c r="S214" s="17">
        <f t="shared" si="71"/>
        <v>15903.2097</v>
      </c>
      <c r="T214" s="11" t="s">
        <v>892</v>
      </c>
      <c r="U214" s="17">
        <v>12426.556016784001</v>
      </c>
      <c r="V214" s="18">
        <v>2999.770622451658</v>
      </c>
      <c r="W214" s="18">
        <v>2435.813745430746</v>
      </c>
      <c r="X214" s="18">
        <v>1778.1440341644447</v>
      </c>
    </row>
    <row r="215" ht="15.75" customHeight="1">
      <c r="A215" s="10" t="s">
        <v>893</v>
      </c>
      <c r="B215" s="11" t="s">
        <v>894</v>
      </c>
      <c r="C215" s="12" t="s">
        <v>26</v>
      </c>
      <c r="D215" s="18" t="s">
        <v>838</v>
      </c>
      <c r="E215" s="30">
        <v>44644.0</v>
      </c>
      <c r="F215" s="20">
        <f t="shared" si="1"/>
        <v>2022</v>
      </c>
      <c r="G215" s="21">
        <f t="shared" si="2"/>
        <v>12</v>
      </c>
      <c r="H215" s="21">
        <f t="shared" si="3"/>
        <v>4</v>
      </c>
      <c r="I215" s="22" t="str">
        <f>VLOOKUP(H215,'Дни недели сортировка'!A:B,2,FALSE)</f>
        <v>04-четверг</v>
      </c>
      <c r="J215" s="23">
        <v>0.6673611111111111</v>
      </c>
      <c r="K215" s="11" t="s">
        <v>28</v>
      </c>
      <c r="L215" s="11" t="s">
        <v>895</v>
      </c>
      <c r="M215" s="11" t="s">
        <v>36</v>
      </c>
      <c r="N215" s="17">
        <v>2458586.0</v>
      </c>
      <c r="O215" s="17">
        <f>N215-1.5%*N215</f>
        <v>2421707.21</v>
      </c>
      <c r="P215" s="17">
        <f>O215*17.43%</f>
        <v>422103.5667</v>
      </c>
      <c r="Q215" s="17">
        <f>P215*3.9%</f>
        <v>16462.0391</v>
      </c>
      <c r="R215" s="17">
        <f t="shared" si="5"/>
        <v>36878.79</v>
      </c>
      <c r="S215" s="17">
        <f t="shared" si="71"/>
        <v>21795.36489</v>
      </c>
      <c r="T215" s="11" t="s">
        <v>896</v>
      </c>
      <c r="U215" s="17">
        <v>14321.974018232791</v>
      </c>
      <c r="V215" s="18">
        <v>8154.932005981751</v>
      </c>
      <c r="W215" s="18">
        <v>7991.833365862116</v>
      </c>
      <c r="X215" s="18">
        <v>6313.548359031071</v>
      </c>
    </row>
    <row r="216" ht="15.75" customHeight="1">
      <c r="A216" s="10" t="s">
        <v>897</v>
      </c>
      <c r="B216" s="11" t="s">
        <v>898</v>
      </c>
      <c r="C216" s="12" t="s">
        <v>26</v>
      </c>
      <c r="D216" s="18" t="s">
        <v>838</v>
      </c>
      <c r="E216" s="30">
        <v>44644.0</v>
      </c>
      <c r="F216" s="20">
        <f t="shared" si="1"/>
        <v>2022</v>
      </c>
      <c r="G216" s="21">
        <f t="shared" si="2"/>
        <v>12</v>
      </c>
      <c r="H216" s="21">
        <f t="shared" si="3"/>
        <v>4</v>
      </c>
      <c r="I216" s="22" t="str">
        <f>VLOOKUP(H216,'Дни недели сортировка'!A:B,2,FALSE)</f>
        <v>04-четверг</v>
      </c>
      <c r="J216" s="23">
        <v>0.6673611111111111</v>
      </c>
      <c r="K216" s="11" t="s">
        <v>28</v>
      </c>
      <c r="L216" s="11" t="s">
        <v>899</v>
      </c>
      <c r="M216" s="11" t="s">
        <v>42</v>
      </c>
      <c r="N216" s="17">
        <v>1099253.0</v>
      </c>
      <c r="O216" s="17">
        <f t="shared" ref="O216:O217" si="86">N216-2%*N216</f>
        <v>1077267.94</v>
      </c>
      <c r="P216" s="17">
        <f>O216*11.05%</f>
        <v>119038.1074</v>
      </c>
      <c r="Q216" s="17">
        <f>P216*7.2%</f>
        <v>8570.743731</v>
      </c>
      <c r="R216" s="17">
        <f t="shared" si="5"/>
        <v>21985.06</v>
      </c>
      <c r="S216" s="17">
        <f t="shared" si="71"/>
        <v>9695.41146</v>
      </c>
      <c r="T216" s="11" t="s">
        <v>900</v>
      </c>
      <c r="U216" s="17">
        <v>5913.8131741416</v>
      </c>
      <c r="V216" s="18">
        <v>1535.8172813245735</v>
      </c>
      <c r="W216" s="18">
        <v>1336.161034752379</v>
      </c>
      <c r="X216" s="18">
        <v>1109.0136588444745</v>
      </c>
    </row>
    <row r="217" ht="15.75" customHeight="1">
      <c r="A217" s="10" t="s">
        <v>901</v>
      </c>
      <c r="B217" s="11" t="s">
        <v>902</v>
      </c>
      <c r="C217" s="12" t="s">
        <v>26</v>
      </c>
      <c r="D217" s="18" t="s">
        <v>838</v>
      </c>
      <c r="E217" s="30">
        <v>44644.0</v>
      </c>
      <c r="F217" s="20">
        <f t="shared" si="1"/>
        <v>2022</v>
      </c>
      <c r="G217" s="21">
        <f t="shared" si="2"/>
        <v>12</v>
      </c>
      <c r="H217" s="21">
        <f t="shared" si="3"/>
        <v>4</v>
      </c>
      <c r="I217" s="22" t="str">
        <f>VLOOKUP(H217,'Дни недели сортировка'!A:B,2,FALSE)</f>
        <v>04-четверг</v>
      </c>
      <c r="J217" s="23">
        <v>0.6277777777777778</v>
      </c>
      <c r="K217" s="11" t="s">
        <v>28</v>
      </c>
      <c r="L217" s="11" t="s">
        <v>903</v>
      </c>
      <c r="M217" s="11" t="s">
        <v>30</v>
      </c>
      <c r="N217" s="17">
        <v>2054044.0</v>
      </c>
      <c r="O217" s="17">
        <f t="shared" si="86"/>
        <v>2012963.12</v>
      </c>
      <c r="P217" s="17">
        <f>O217*9.2%</f>
        <v>185192.607</v>
      </c>
      <c r="Q217" s="17">
        <f>P217*12%</f>
        <v>22223.11284</v>
      </c>
      <c r="R217" s="17">
        <f t="shared" si="5"/>
        <v>41080.88</v>
      </c>
      <c r="S217" s="17">
        <f t="shared" si="71"/>
        <v>18116.66808</v>
      </c>
      <c r="T217" s="11" t="s">
        <v>904</v>
      </c>
      <c r="U217" s="17">
        <v>21556.419459455996</v>
      </c>
      <c r="V217" s="18">
        <v>8991.182556539095</v>
      </c>
      <c r="W217" s="18">
        <v>7642.505173058231</v>
      </c>
      <c r="X217" s="18">
        <v>6266.854241907749</v>
      </c>
    </row>
    <row r="218" ht="15.75" customHeight="1">
      <c r="A218" s="10" t="s">
        <v>905</v>
      </c>
      <c r="B218" s="11" t="s">
        <v>906</v>
      </c>
      <c r="C218" s="12" t="s">
        <v>26</v>
      </c>
      <c r="D218" s="18" t="s">
        <v>838</v>
      </c>
      <c r="E218" s="19">
        <v>44648.0</v>
      </c>
      <c r="F218" s="20">
        <f t="shared" si="1"/>
        <v>2022</v>
      </c>
      <c r="G218" s="21">
        <f t="shared" si="2"/>
        <v>13</v>
      </c>
      <c r="H218" s="21">
        <f t="shared" si="3"/>
        <v>1</v>
      </c>
      <c r="I218" s="22" t="str">
        <f>VLOOKUP(H218,'Дни недели сортировка'!A:B,2,FALSE)</f>
        <v>01-понедельник</v>
      </c>
      <c r="J218" s="23">
        <v>0.6673611111111111</v>
      </c>
      <c r="K218" s="11" t="s">
        <v>28</v>
      </c>
      <c r="L218" s="11" t="s">
        <v>907</v>
      </c>
      <c r="M218" s="11" t="s">
        <v>36</v>
      </c>
      <c r="N218" s="17">
        <v>1007370.0</v>
      </c>
      <c r="O218" s="17">
        <f>N218-1.5%*N218</f>
        <v>992259.45</v>
      </c>
      <c r="P218" s="17">
        <f>O218*11.05%</f>
        <v>109644.6692</v>
      </c>
      <c r="Q218" s="17">
        <f>P218*9%</f>
        <v>9868.02023</v>
      </c>
      <c r="R218" s="17">
        <f t="shared" si="5"/>
        <v>15110.55</v>
      </c>
      <c r="S218" s="17">
        <f t="shared" si="71"/>
        <v>8930.33505</v>
      </c>
      <c r="T218" s="11" t="s">
        <v>908</v>
      </c>
      <c r="U218" s="17">
        <v>8387.817195712498</v>
      </c>
      <c r="V218" s="18">
        <v>5082.178438882202</v>
      </c>
      <c r="W218" s="18">
        <v>3811.633829161651</v>
      </c>
      <c r="X218" s="18">
        <v>3011.1907250377044</v>
      </c>
    </row>
    <row r="219" ht="15.75" customHeight="1">
      <c r="A219" s="10" t="s">
        <v>909</v>
      </c>
      <c r="B219" s="11" t="s">
        <v>910</v>
      </c>
      <c r="C219" s="12" t="s">
        <v>26</v>
      </c>
      <c r="D219" s="18" t="s">
        <v>838</v>
      </c>
      <c r="E219" s="19">
        <v>44648.0</v>
      </c>
      <c r="F219" s="20">
        <f t="shared" si="1"/>
        <v>2022</v>
      </c>
      <c r="G219" s="21">
        <f t="shared" si="2"/>
        <v>13</v>
      </c>
      <c r="H219" s="21">
        <f t="shared" si="3"/>
        <v>1</v>
      </c>
      <c r="I219" s="22" t="str">
        <f>VLOOKUP(H219,'Дни недели сортировка'!A:B,2,FALSE)</f>
        <v>01-понедельник</v>
      </c>
      <c r="J219" s="23">
        <v>0.6680555555555555</v>
      </c>
      <c r="K219" s="11" t="s">
        <v>28</v>
      </c>
      <c r="L219" s="11" t="s">
        <v>911</v>
      </c>
      <c r="M219" s="11" t="s">
        <v>42</v>
      </c>
      <c r="N219" s="17">
        <v>2475420.0</v>
      </c>
      <c r="O219" s="17">
        <f>N219-2%*N219</f>
        <v>2425911.6</v>
      </c>
      <c r="P219" s="17">
        <f>O219*18%</f>
        <v>436664.088</v>
      </c>
      <c r="Q219" s="17">
        <f>P219*8.4%</f>
        <v>36679.78339</v>
      </c>
      <c r="R219" s="17">
        <f t="shared" si="5"/>
        <v>49508.4</v>
      </c>
      <c r="S219" s="17">
        <f t="shared" si="71"/>
        <v>21833.2044</v>
      </c>
      <c r="T219" s="11" t="s">
        <v>912</v>
      </c>
      <c r="U219" s="17">
        <v>33745.400720640006</v>
      </c>
      <c r="V219" s="18">
        <v>13056.095538815618</v>
      </c>
      <c r="W219" s="18">
        <v>10314.315475664338</v>
      </c>
      <c r="X219" s="18">
        <v>7735.7366067482535</v>
      </c>
    </row>
  </sheetData>
  <autoFilter ref="$A$1:$X$219"/>
  <customSheetViews>
    <customSheetView guid="{68804940-DF77-45FC-8C42-300C57923C9A}" filter="1" showAutoFilter="1">
      <autoFilter ref="$A$1:$S$219"/>
    </customSheetView>
    <customSheetView guid="{244FD06E-52BD-4C6D-834F-76F9563562FA}" filter="1" showAutoFilter="1">
      <autoFilter ref="$A$1:$S$219"/>
    </customSheetView>
    <customSheetView guid="{B35F53F1-52CA-4FEF-9211-DFDD7675035F}" filter="1" showAutoFilter="1">
      <autoFilter ref="$A$1:$S$219"/>
    </customSheetView>
    <customSheetView guid="{E002B782-8194-4669-9695-33E9D91E5945}" filter="1" showAutoFilter="1">
      <autoFilter ref="$A$1:$S$219"/>
    </customSheetView>
    <customSheetView guid="{82E8A393-7EE6-40BD-AB04-DC1478945A6C}" filter="1" showAutoFilter="1">
      <autoFilter ref="$A$1:$S$219"/>
    </customSheetView>
    <customSheetView guid="{24B9FF7F-49D7-45EF-8481-650E2E7547E9}" filter="1" showAutoFilter="1">
      <autoFilter ref="$A$1:$S$219"/>
    </customSheetView>
    <customSheetView guid="{2B0210E7-5D06-4960-AF64-AD1221DDC31B}" filter="1" showAutoFilter="1">
      <autoFilter ref="$A$1:$S$219"/>
    </customSheetView>
    <customSheetView guid="{AFF327FA-C86E-4D28-889E-1728902C87FD}" filter="1" showAutoFilter="1">
      <autoFilter ref="$A$1:$X$219"/>
    </customSheetView>
    <customSheetView guid="{1772DC6B-C285-4696-97D0-E21E90A81BD0}" filter="1" showAutoFilter="1">
      <autoFilter ref="$A$1:$S$219"/>
    </customSheetView>
    <customSheetView guid="{E5DB4062-8C6B-4320-BF49-D37CBC68CF74}" filter="1" showAutoFilter="1">
      <autoFilter ref="$A$1:$X$219">
        <filterColumn colId="2">
          <filters>
            <filter val="Email"/>
          </filters>
        </filterColumn>
      </autoFilter>
    </customSheetView>
    <customSheetView guid="{42554B77-CB83-4D88-8901-DBBC69486F60}" filter="1" showAutoFilter="1">
      <autoFilter ref="$A$1:$S$219"/>
    </customSheetView>
    <customSheetView guid="{9946603F-2D36-462F-950A-FB291DD8DFAB}" filter="1" showAutoFilter="1">
      <autoFilter ref="$A$1:$S$219"/>
    </customSheetView>
    <customSheetView guid="{60234858-8310-46E5-BB30-B93E0A697382}" filter="1" showAutoFilter="1">
      <autoFilter ref="$A$1:$S$219"/>
    </customSheetView>
    <customSheetView guid="{EBE26FF2-27DE-4837-B9B4-DE5F82C15D6D}" filter="1" showAutoFilter="1">
      <autoFilter ref="$A$1:$S$219"/>
    </customSheetView>
    <customSheetView guid="{0437E830-F1D8-4097-84CD-3E3EBB710752}" filter="1" showAutoFilter="1">
      <autoFilter ref="$A$1:$S$219"/>
    </customSheetView>
    <customSheetView guid="{738E4784-24C0-4C0B-B895-386E9CB273E2}" filter="1" showAutoFilter="1">
      <autoFilter ref="$A$1:$S$219"/>
    </customSheetView>
    <customSheetView guid="{E599BD4D-3350-403B-9719-ED8481CC739E}" filter="1" showAutoFilter="1">
      <autoFilter ref="$A$1:$S$219"/>
    </customSheetView>
    <customSheetView guid="{8EDCDA10-8DF3-40D0-913D-95EF8B989926}" filter="1" showAutoFilter="1">
      <autoFilter ref="$A$1:$S$219"/>
    </customSheetView>
    <customSheetView guid="{A4EF204E-A791-47B4-87CC-4335EFDEB499}" filter="1" showAutoFilter="1">
      <autoFilter ref="$A$1:$X$219"/>
    </customSheetView>
    <customSheetView guid="{18DF3A17-C83E-4960-A401-114A8C9D8CD8}" filter="1" showAutoFilter="1">
      <autoFilter ref="$A$1:$S$219"/>
    </customSheetView>
    <customSheetView guid="{4D75F847-399A-4998-AD53-78F39E31A9ED}" filter="1" showAutoFilter="1">
      <autoFilter ref="$A$1:$S$219"/>
    </customSheetView>
    <customSheetView guid="{88782849-E7CF-4252-8404-6FF36145B03E}" filter="1" showAutoFilter="1">
      <autoFilter ref="$A$1:$S$219"/>
    </customSheetView>
    <customSheetView guid="{5DDA3DE7-23F1-4E61-92DA-4AEA3C987A5A}" filter="1" showAutoFilter="1">
      <autoFilter ref="$A$1:$S$219"/>
    </customSheetView>
    <customSheetView guid="{4239A0B0-0DFF-4E33-A6F7-9F69CF7F18F8}" filter="1" showAutoFilter="1">
      <autoFilter ref="$A$1:$S$219"/>
    </customSheetView>
    <customSheetView guid="{7D03ECF7-83D8-4283-90D6-59AB2A116BF1}" filter="1" showAutoFilter="1">
      <autoFilter ref="$A$1:$S$219"/>
    </customSheetView>
    <customSheetView guid="{881EADB8-85E8-4A1C-8E0D-43EA50E45073}" filter="1" showAutoFilter="1">
      <autoFilter ref="$A$1:$S$219"/>
    </customSheetView>
    <customSheetView guid="{2BEE11C2-4600-4D1D-9664-E58AEAB087DB}" filter="1" showAutoFilter="1">
      <autoFilter ref="$A$1:$S$219"/>
    </customSheetView>
    <customSheetView guid="{14E673AE-3969-49D4-8A44-160482482C8D}" filter="1" showAutoFilter="1">
      <autoFilter ref="$A$1:$S$219"/>
    </customSheetView>
    <customSheetView guid="{14F23ABB-9281-46C6-8D00-B71343971894}" filter="1" showAutoFilter="1">
      <autoFilter ref="$A$1:$S$219"/>
    </customSheetView>
    <customSheetView guid="{F0C61BBD-61CA-4E3F-9D6F-266411CFD356}" filter="1" showAutoFilter="1">
      <autoFilter ref="$A$1:$S$219"/>
    </customSheetView>
    <customSheetView guid="{F44769C7-66AE-4AF3-B9D8-DAF422B454CD}" filter="1" showAutoFilter="1">
      <autoFilter ref="$A$1:$S$219"/>
    </customSheetView>
    <customSheetView guid="{26F90A62-A3C2-4881-90F1-11E28A8C70A9}" filter="1" showAutoFilter="1">
      <autoFilter ref="$A$1:$S$219"/>
    </customSheetView>
    <customSheetView guid="{47ED9230-DB33-4FA0-BC9B-EE002D941B74}" filter="1" showAutoFilter="1">
      <autoFilter ref="$A$1:$S$219"/>
    </customSheetView>
    <customSheetView guid="{56EB0D6E-543A-49FC-9D08-D4D67A5799D0}" filter="1" showAutoFilter="1">
      <autoFilter ref="$A$1:$S$219"/>
    </customSheetView>
    <customSheetView guid="{8B134F45-B99D-4181-8D7F-E646D4DFC9C9}" filter="1" showAutoFilter="1">
      <autoFilter ref="$A$1:$S$219"/>
    </customSheetView>
    <customSheetView guid="{474E7AA5-01C8-4703-B328-CD8CE8A2813B}" filter="1" showAutoFilter="1">
      <autoFilter ref="$A$1:$T$219">
        <filterColumn colId="2">
          <filters>
            <filter val="Email"/>
          </filters>
        </filterColumn>
        <filterColumn colId="3">
          <filters>
            <filter val="Январь"/>
            <filter val="Ноябрь"/>
            <filter val="Декабрь"/>
            <filter val="Июнь"/>
            <filter val="Март"/>
            <filter val="Май"/>
            <filter val="Июль"/>
            <filter val="Февраль"/>
          </filters>
        </filterColumn>
      </autoFilter>
    </customSheetView>
    <customSheetView guid="{7577CDFA-A2BA-4584-949F-B5CD56CC5A99}" filter="1" showAutoFilter="1">
      <autoFilter ref="$A$1:$S$219"/>
    </customSheetView>
    <customSheetView guid="{71558B7C-72E2-47AA-ADFA-237899877835}" filter="1" showAutoFilter="1">
      <autoFilter ref="$A$1:$S$219"/>
    </customSheetView>
    <customSheetView guid="{0A3399A4-8B76-4DF6-A893-1A1495BFB579}" filter="1" showAutoFilter="1">
      <autoFilter ref="$A$1:$S$219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C19" s="32"/>
    </row>
    <row r="20">
      <c r="C20" s="32"/>
    </row>
    <row r="21">
      <c r="C21" s="32"/>
    </row>
    <row r="22">
      <c r="C22" s="32"/>
    </row>
    <row r="23">
      <c r="C23" s="32"/>
    </row>
    <row r="24">
      <c r="C24" s="32"/>
    </row>
    <row r="25">
      <c r="C25" s="32"/>
    </row>
    <row r="26">
      <c r="C26" s="32"/>
    </row>
    <row r="27">
      <c r="C27" s="32"/>
    </row>
    <row r="28">
      <c r="C28" s="32"/>
    </row>
    <row r="29">
      <c r="C29" s="32"/>
    </row>
    <row r="30">
      <c r="C30" s="32"/>
    </row>
    <row r="31">
      <c r="C31" s="32"/>
    </row>
    <row r="32">
      <c r="C32" s="32"/>
    </row>
    <row r="33">
      <c r="C33" s="32"/>
    </row>
    <row r="34">
      <c r="C34" s="32"/>
    </row>
    <row r="35">
      <c r="C35" s="32"/>
    </row>
    <row r="36">
      <c r="C36" s="32"/>
    </row>
    <row r="37">
      <c r="C37" s="32"/>
    </row>
    <row r="38">
      <c r="C38" s="32"/>
    </row>
    <row r="39">
      <c r="C39" s="32"/>
    </row>
    <row r="40">
      <c r="C40" s="32"/>
    </row>
    <row r="41">
      <c r="C41" s="32"/>
    </row>
    <row r="42">
      <c r="C42" s="32"/>
    </row>
    <row r="43">
      <c r="C43" s="32"/>
    </row>
    <row r="44">
      <c r="C44" s="32"/>
    </row>
    <row r="45">
      <c r="C45" s="32"/>
    </row>
    <row r="46">
      <c r="C46" s="32"/>
    </row>
    <row r="47">
      <c r="C47" s="32"/>
    </row>
    <row r="48">
      <c r="C48" s="32"/>
    </row>
    <row r="49">
      <c r="C49" s="32"/>
    </row>
    <row r="50">
      <c r="C50" s="32"/>
    </row>
    <row r="51">
      <c r="C51" s="32"/>
    </row>
    <row r="52">
      <c r="C52" s="32"/>
    </row>
    <row r="53">
      <c r="C53" s="32"/>
    </row>
    <row r="54">
      <c r="C54" s="32"/>
    </row>
    <row r="55">
      <c r="C55" s="32"/>
    </row>
    <row r="56">
      <c r="C56" s="32"/>
    </row>
    <row r="57">
      <c r="C57" s="32"/>
    </row>
    <row r="58">
      <c r="C58" s="32"/>
    </row>
    <row r="59">
      <c r="C59" s="32"/>
    </row>
    <row r="60">
      <c r="C60" s="32"/>
    </row>
    <row r="61">
      <c r="C61" s="32"/>
    </row>
    <row r="62">
      <c r="C62" s="32"/>
    </row>
    <row r="63">
      <c r="C63" s="32"/>
    </row>
    <row r="64">
      <c r="C64" s="32"/>
    </row>
    <row r="65">
      <c r="C65" s="32"/>
    </row>
    <row r="66">
      <c r="C66" s="32"/>
    </row>
    <row r="67">
      <c r="C67" s="32"/>
    </row>
    <row r="68">
      <c r="C68" s="32"/>
    </row>
    <row r="69">
      <c r="C69" s="32"/>
    </row>
    <row r="70">
      <c r="C70" s="32"/>
    </row>
    <row r="71">
      <c r="C71" s="32"/>
    </row>
    <row r="72">
      <c r="C72" s="32"/>
    </row>
    <row r="73">
      <c r="C73" s="32"/>
    </row>
    <row r="74">
      <c r="C74" s="32"/>
    </row>
    <row r="75">
      <c r="C75" s="32"/>
    </row>
    <row r="76">
      <c r="C76" s="32"/>
    </row>
    <row r="77">
      <c r="C77" s="32"/>
    </row>
    <row r="78">
      <c r="C78" s="32"/>
    </row>
    <row r="79">
      <c r="C79" s="32"/>
    </row>
    <row r="80">
      <c r="C80" s="32"/>
    </row>
    <row r="81">
      <c r="C81" s="32"/>
    </row>
    <row r="82">
      <c r="C82" s="32"/>
    </row>
    <row r="83">
      <c r="C83" s="32"/>
    </row>
    <row r="84">
      <c r="C84" s="32"/>
    </row>
    <row r="85">
      <c r="C85" s="32"/>
    </row>
    <row r="86">
      <c r="C86" s="32"/>
    </row>
    <row r="87">
      <c r="C87" s="32"/>
    </row>
    <row r="88">
      <c r="C88" s="32"/>
    </row>
    <row r="89">
      <c r="C89" s="32"/>
    </row>
    <row r="90">
      <c r="C90" s="32"/>
    </row>
    <row r="91">
      <c r="C91" s="32"/>
    </row>
    <row r="92">
      <c r="C92" s="32"/>
    </row>
    <row r="93">
      <c r="C93" s="32"/>
    </row>
    <row r="94">
      <c r="C94" s="32"/>
    </row>
    <row r="95">
      <c r="C95" s="32"/>
    </row>
    <row r="96">
      <c r="C96" s="32"/>
    </row>
    <row r="97">
      <c r="C97" s="32"/>
    </row>
    <row r="98">
      <c r="C98" s="32"/>
    </row>
    <row r="99">
      <c r="C99" s="32"/>
    </row>
    <row r="100">
      <c r="C100" s="32"/>
    </row>
    <row r="101">
      <c r="C101" s="32"/>
    </row>
    <row r="102">
      <c r="C102" s="32"/>
    </row>
    <row r="103">
      <c r="C103" s="32"/>
    </row>
    <row r="104">
      <c r="C104" s="32"/>
    </row>
    <row r="105">
      <c r="C105" s="32"/>
    </row>
    <row r="106">
      <c r="C106" s="32"/>
    </row>
    <row r="107">
      <c r="C107" s="32"/>
    </row>
    <row r="108">
      <c r="C108" s="32"/>
    </row>
    <row r="109">
      <c r="C109" s="32"/>
    </row>
    <row r="110">
      <c r="C110" s="32"/>
    </row>
    <row r="111">
      <c r="C111" s="32"/>
    </row>
    <row r="112">
      <c r="C112" s="32"/>
    </row>
    <row r="113">
      <c r="C113" s="32"/>
    </row>
    <row r="114">
      <c r="C114" s="32"/>
    </row>
    <row r="115">
      <c r="C115" s="32"/>
    </row>
    <row r="116">
      <c r="C116" s="32"/>
    </row>
    <row r="117">
      <c r="C117" s="32"/>
    </row>
    <row r="118">
      <c r="C118" s="32"/>
    </row>
    <row r="119">
      <c r="C119" s="32"/>
    </row>
    <row r="120">
      <c r="C120" s="32"/>
    </row>
    <row r="121">
      <c r="C121" s="32"/>
    </row>
    <row r="122">
      <c r="C122" s="32"/>
    </row>
    <row r="123">
      <c r="C123" s="32"/>
    </row>
    <row r="124">
      <c r="C124" s="32"/>
    </row>
    <row r="125">
      <c r="C125" s="32"/>
    </row>
    <row r="126">
      <c r="C126" s="32"/>
    </row>
    <row r="127">
      <c r="C127" s="32"/>
    </row>
    <row r="128">
      <c r="C128" s="32"/>
    </row>
    <row r="129">
      <c r="C129" s="32"/>
    </row>
    <row r="130">
      <c r="C130" s="32"/>
    </row>
    <row r="131">
      <c r="C131" s="32"/>
    </row>
    <row r="132">
      <c r="C132" s="32"/>
    </row>
    <row r="133">
      <c r="C133" s="32"/>
    </row>
    <row r="134">
      <c r="C134" s="32"/>
    </row>
    <row r="135">
      <c r="C135" s="32"/>
    </row>
    <row r="136">
      <c r="C136" s="32"/>
    </row>
    <row r="137">
      <c r="C137" s="32"/>
    </row>
    <row r="138">
      <c r="C138" s="32"/>
    </row>
    <row r="139">
      <c r="C139" s="32"/>
    </row>
    <row r="140">
      <c r="C140" s="32"/>
    </row>
    <row r="141">
      <c r="C141" s="32"/>
    </row>
    <row r="142">
      <c r="C142" s="32"/>
    </row>
    <row r="143">
      <c r="C143" s="32"/>
    </row>
    <row r="144">
      <c r="C144" s="32"/>
    </row>
    <row r="145">
      <c r="C145" s="32"/>
    </row>
    <row r="146">
      <c r="C146" s="32"/>
    </row>
    <row r="147">
      <c r="C147" s="32"/>
    </row>
    <row r="148">
      <c r="C148" s="32"/>
    </row>
    <row r="149">
      <c r="C149" s="32"/>
    </row>
    <row r="150">
      <c r="C150" s="32"/>
    </row>
    <row r="151">
      <c r="C151" s="32"/>
    </row>
    <row r="152">
      <c r="C152" s="32"/>
    </row>
    <row r="153">
      <c r="C153" s="32"/>
    </row>
    <row r="154">
      <c r="C154" s="32"/>
    </row>
    <row r="155">
      <c r="C155" s="32"/>
    </row>
    <row r="156">
      <c r="C156" s="32"/>
    </row>
    <row r="157">
      <c r="C157" s="32"/>
    </row>
    <row r="158">
      <c r="C158" s="32"/>
    </row>
    <row r="159">
      <c r="C159" s="32"/>
    </row>
    <row r="160">
      <c r="C160" s="32"/>
    </row>
    <row r="161">
      <c r="C161" s="32"/>
    </row>
    <row r="162">
      <c r="C162" s="32"/>
    </row>
    <row r="163">
      <c r="C163" s="32"/>
    </row>
    <row r="164">
      <c r="C164" s="32"/>
    </row>
    <row r="165">
      <c r="C165" s="32"/>
    </row>
    <row r="166">
      <c r="C166" s="32"/>
    </row>
    <row r="167">
      <c r="C167" s="32"/>
    </row>
    <row r="168">
      <c r="C168" s="32"/>
    </row>
    <row r="169">
      <c r="C169" s="32"/>
    </row>
    <row r="170">
      <c r="C170" s="32"/>
    </row>
    <row r="171">
      <c r="C171" s="32"/>
    </row>
    <row r="172">
      <c r="C172" s="32"/>
    </row>
    <row r="173">
      <c r="C173" s="32"/>
    </row>
    <row r="174">
      <c r="C174" s="32"/>
    </row>
    <row r="175">
      <c r="C175" s="32"/>
    </row>
    <row r="176">
      <c r="C176" s="32"/>
    </row>
    <row r="177">
      <c r="C177" s="32"/>
    </row>
    <row r="178">
      <c r="C178" s="32"/>
    </row>
    <row r="179">
      <c r="C179" s="32"/>
    </row>
    <row r="180">
      <c r="C180" s="32"/>
    </row>
    <row r="181">
      <c r="C181" s="32"/>
    </row>
    <row r="182">
      <c r="C182" s="32"/>
    </row>
    <row r="183">
      <c r="C183" s="32"/>
    </row>
    <row r="184">
      <c r="C184" s="32"/>
    </row>
    <row r="185">
      <c r="C185" s="32"/>
    </row>
    <row r="186">
      <c r="C186" s="32"/>
    </row>
    <row r="187">
      <c r="C187" s="32"/>
    </row>
    <row r="188">
      <c r="C188" s="32"/>
    </row>
    <row r="189">
      <c r="C189" s="32"/>
    </row>
    <row r="190">
      <c r="C190" s="32"/>
    </row>
    <row r="191">
      <c r="C191" s="32"/>
    </row>
    <row r="192">
      <c r="C192" s="32"/>
    </row>
    <row r="193">
      <c r="C193" s="32"/>
    </row>
    <row r="194">
      <c r="C194" s="32"/>
    </row>
    <row r="195">
      <c r="C195" s="32"/>
    </row>
    <row r="196">
      <c r="C196" s="32"/>
    </row>
    <row r="197">
      <c r="C197" s="32"/>
    </row>
    <row r="198">
      <c r="C198" s="32"/>
    </row>
    <row r="199">
      <c r="C199" s="32"/>
    </row>
    <row r="200">
      <c r="C200" s="32"/>
    </row>
    <row r="201">
      <c r="C201" s="32"/>
    </row>
    <row r="202">
      <c r="C202" s="32"/>
    </row>
    <row r="203">
      <c r="C203" s="32"/>
    </row>
    <row r="204">
      <c r="C204" s="32"/>
    </row>
    <row r="205">
      <c r="C205" s="32"/>
    </row>
    <row r="206">
      <c r="C206" s="32"/>
    </row>
    <row r="207">
      <c r="C207" s="32"/>
    </row>
    <row r="208">
      <c r="C208" s="32"/>
    </row>
    <row r="209">
      <c r="C209" s="32"/>
    </row>
    <row r="210">
      <c r="C210" s="32"/>
    </row>
    <row r="211">
      <c r="C211" s="32"/>
    </row>
    <row r="212">
      <c r="C212" s="32"/>
    </row>
    <row r="213">
      <c r="C213" s="32"/>
    </row>
    <row r="214">
      <c r="C214" s="32"/>
    </row>
    <row r="215">
      <c r="C215" s="32"/>
    </row>
    <row r="216">
      <c r="C216" s="32"/>
    </row>
    <row r="217">
      <c r="C217" s="32"/>
    </row>
    <row r="218">
      <c r="C218" s="32"/>
    </row>
    <row r="219">
      <c r="C219" s="32"/>
    </row>
    <row r="220">
      <c r="C220" s="32"/>
    </row>
    <row r="221">
      <c r="C221" s="32"/>
    </row>
    <row r="222">
      <c r="C222" s="32"/>
    </row>
    <row r="223">
      <c r="C223" s="32"/>
    </row>
    <row r="224">
      <c r="C224" s="32"/>
    </row>
    <row r="225">
      <c r="C225" s="32"/>
    </row>
    <row r="226">
      <c r="C226" s="32"/>
    </row>
    <row r="227">
      <c r="C227" s="32"/>
    </row>
    <row r="228">
      <c r="C228" s="32"/>
    </row>
    <row r="229">
      <c r="C229" s="32"/>
    </row>
    <row r="230">
      <c r="C230" s="32"/>
    </row>
    <row r="231">
      <c r="C231" s="32"/>
    </row>
    <row r="232">
      <c r="C232" s="32"/>
    </row>
    <row r="233">
      <c r="C233" s="32"/>
    </row>
    <row r="234">
      <c r="C234" s="32"/>
    </row>
    <row r="235">
      <c r="C235" s="32"/>
    </row>
    <row r="236">
      <c r="C236" s="32"/>
    </row>
    <row r="237">
      <c r="C237" s="32"/>
    </row>
    <row r="238">
      <c r="C238" s="32"/>
    </row>
    <row r="239">
      <c r="C239" s="32"/>
    </row>
    <row r="240">
      <c r="C240" s="32"/>
    </row>
    <row r="241">
      <c r="C241" s="32"/>
    </row>
    <row r="242">
      <c r="C242" s="32"/>
    </row>
    <row r="243">
      <c r="C243" s="32"/>
    </row>
    <row r="244">
      <c r="C244" s="32"/>
    </row>
    <row r="245">
      <c r="C245" s="32"/>
    </row>
    <row r="246">
      <c r="C246" s="32"/>
    </row>
    <row r="247">
      <c r="C247" s="32"/>
    </row>
    <row r="248">
      <c r="C248" s="32"/>
    </row>
    <row r="249">
      <c r="C249" s="32"/>
    </row>
    <row r="250">
      <c r="C250" s="32"/>
    </row>
    <row r="251">
      <c r="C251" s="32"/>
    </row>
    <row r="252">
      <c r="C252" s="32"/>
    </row>
    <row r="253">
      <c r="C253" s="32"/>
    </row>
    <row r="254">
      <c r="C254" s="32"/>
    </row>
    <row r="255">
      <c r="C255" s="32"/>
    </row>
    <row r="256">
      <c r="C256" s="32"/>
    </row>
    <row r="257">
      <c r="C257" s="32"/>
    </row>
    <row r="258">
      <c r="C258" s="32"/>
    </row>
    <row r="259">
      <c r="C259" s="32"/>
    </row>
    <row r="260">
      <c r="C260" s="32"/>
    </row>
    <row r="261">
      <c r="C261" s="32"/>
    </row>
    <row r="262">
      <c r="C262" s="32"/>
    </row>
    <row r="263">
      <c r="C263" s="32"/>
    </row>
    <row r="264">
      <c r="C264" s="32"/>
    </row>
    <row r="265">
      <c r="C265" s="32"/>
    </row>
    <row r="266">
      <c r="C266" s="32"/>
    </row>
    <row r="267">
      <c r="C267" s="32"/>
    </row>
    <row r="268">
      <c r="C268" s="32"/>
    </row>
    <row r="269">
      <c r="C269" s="32"/>
    </row>
    <row r="270">
      <c r="C270" s="32"/>
    </row>
    <row r="271">
      <c r="C271" s="32"/>
    </row>
    <row r="272">
      <c r="C272" s="32"/>
    </row>
    <row r="273">
      <c r="C273" s="32"/>
    </row>
    <row r="274">
      <c r="C274" s="32"/>
    </row>
    <row r="275">
      <c r="C275" s="32"/>
    </row>
    <row r="276">
      <c r="C276" s="32"/>
    </row>
    <row r="277">
      <c r="C277" s="32"/>
    </row>
    <row r="278">
      <c r="C278" s="32"/>
    </row>
    <row r="279">
      <c r="C279" s="32"/>
    </row>
    <row r="280">
      <c r="C280" s="32"/>
    </row>
    <row r="281">
      <c r="C281" s="32"/>
    </row>
    <row r="282">
      <c r="C282" s="32"/>
    </row>
    <row r="283">
      <c r="C283" s="32"/>
    </row>
    <row r="284">
      <c r="C284" s="32"/>
    </row>
    <row r="285">
      <c r="C285" s="32"/>
    </row>
    <row r="286">
      <c r="C286" s="32"/>
    </row>
    <row r="287">
      <c r="C287" s="32"/>
    </row>
    <row r="288">
      <c r="C288" s="32"/>
    </row>
    <row r="289">
      <c r="C289" s="32"/>
    </row>
    <row r="290">
      <c r="C290" s="32"/>
    </row>
    <row r="291">
      <c r="C291" s="32"/>
    </row>
    <row r="292">
      <c r="C292" s="32"/>
    </row>
    <row r="293">
      <c r="C293" s="32"/>
    </row>
    <row r="294">
      <c r="C294" s="32"/>
    </row>
    <row r="295">
      <c r="C295" s="32"/>
    </row>
    <row r="296">
      <c r="C296" s="32"/>
    </row>
    <row r="297">
      <c r="C297" s="32"/>
    </row>
    <row r="298">
      <c r="C298" s="32"/>
    </row>
    <row r="299">
      <c r="C299" s="32"/>
    </row>
    <row r="300">
      <c r="C300" s="32"/>
    </row>
    <row r="301">
      <c r="C301" s="32"/>
    </row>
    <row r="302">
      <c r="C302" s="32"/>
    </row>
    <row r="303">
      <c r="C303" s="32"/>
    </row>
    <row r="304">
      <c r="C304" s="32"/>
    </row>
    <row r="305">
      <c r="C305" s="32"/>
    </row>
    <row r="306">
      <c r="C306" s="32"/>
    </row>
    <row r="307">
      <c r="C307" s="32"/>
    </row>
    <row r="308">
      <c r="C308" s="32"/>
    </row>
    <row r="309">
      <c r="C309" s="32"/>
    </row>
    <row r="310">
      <c r="C310" s="32"/>
    </row>
    <row r="311">
      <c r="C311" s="32"/>
    </row>
    <row r="312">
      <c r="C312" s="32"/>
    </row>
    <row r="313">
      <c r="C313" s="32"/>
    </row>
    <row r="314">
      <c r="C314" s="32"/>
    </row>
    <row r="315">
      <c r="C315" s="32"/>
    </row>
    <row r="316">
      <c r="C316" s="32"/>
    </row>
    <row r="317">
      <c r="C317" s="32"/>
    </row>
    <row r="318">
      <c r="C318" s="32"/>
    </row>
    <row r="319">
      <c r="C319" s="32"/>
    </row>
    <row r="320">
      <c r="C320" s="32"/>
    </row>
    <row r="321">
      <c r="C321" s="32"/>
    </row>
    <row r="322">
      <c r="C322" s="32"/>
    </row>
    <row r="323">
      <c r="C323" s="32"/>
    </row>
    <row r="324">
      <c r="C324" s="32"/>
    </row>
    <row r="325">
      <c r="C325" s="32"/>
    </row>
    <row r="326">
      <c r="C326" s="32"/>
    </row>
    <row r="327">
      <c r="C327" s="32"/>
    </row>
    <row r="328">
      <c r="C328" s="32"/>
    </row>
    <row r="329">
      <c r="C329" s="32"/>
    </row>
    <row r="330">
      <c r="C330" s="32"/>
    </row>
    <row r="331">
      <c r="C331" s="32"/>
    </row>
    <row r="332">
      <c r="C332" s="32"/>
    </row>
    <row r="333">
      <c r="C333" s="32"/>
    </row>
    <row r="334">
      <c r="C334" s="32"/>
    </row>
    <row r="335">
      <c r="C335" s="32"/>
    </row>
    <row r="336">
      <c r="C336" s="32"/>
    </row>
    <row r="337">
      <c r="C337" s="32"/>
    </row>
    <row r="338">
      <c r="C338" s="32"/>
    </row>
    <row r="339">
      <c r="C339" s="32"/>
    </row>
    <row r="340">
      <c r="C340" s="32"/>
    </row>
    <row r="341">
      <c r="C341" s="32"/>
    </row>
    <row r="342">
      <c r="C342" s="32"/>
    </row>
    <row r="343">
      <c r="C343" s="32"/>
    </row>
    <row r="344">
      <c r="C344" s="32"/>
    </row>
    <row r="345">
      <c r="C345" s="32"/>
    </row>
    <row r="346">
      <c r="C346" s="32"/>
    </row>
    <row r="347">
      <c r="C347" s="32"/>
    </row>
    <row r="348">
      <c r="C348" s="32"/>
    </row>
    <row r="349">
      <c r="C349" s="32"/>
    </row>
    <row r="350">
      <c r="C350" s="32"/>
    </row>
    <row r="351">
      <c r="C351" s="32"/>
    </row>
    <row r="352">
      <c r="C352" s="32"/>
    </row>
    <row r="353">
      <c r="C353" s="32"/>
    </row>
    <row r="354">
      <c r="C354" s="32"/>
    </row>
    <row r="355">
      <c r="C355" s="32"/>
    </row>
    <row r="356">
      <c r="C356" s="32"/>
    </row>
    <row r="357">
      <c r="C357" s="32"/>
    </row>
    <row r="358">
      <c r="C358" s="32"/>
    </row>
    <row r="359">
      <c r="C359" s="32"/>
    </row>
    <row r="360">
      <c r="C360" s="32"/>
    </row>
    <row r="361">
      <c r="C361" s="32"/>
    </row>
    <row r="362">
      <c r="C362" s="32"/>
    </row>
    <row r="363">
      <c r="C363" s="32"/>
    </row>
    <row r="364">
      <c r="C364" s="32"/>
    </row>
    <row r="365">
      <c r="C365" s="32"/>
    </row>
    <row r="366">
      <c r="C366" s="32"/>
    </row>
    <row r="367">
      <c r="C367" s="32"/>
    </row>
    <row r="368">
      <c r="C368" s="32"/>
    </row>
    <row r="369">
      <c r="C369" s="32"/>
    </row>
    <row r="370">
      <c r="C370" s="32"/>
    </row>
    <row r="371">
      <c r="C371" s="32"/>
    </row>
    <row r="372">
      <c r="C372" s="32"/>
    </row>
    <row r="373">
      <c r="C373" s="32"/>
    </row>
    <row r="374">
      <c r="C374" s="32"/>
    </row>
    <row r="375">
      <c r="C375" s="32"/>
    </row>
    <row r="376">
      <c r="C376" s="32"/>
    </row>
    <row r="377">
      <c r="C377" s="32"/>
    </row>
    <row r="378">
      <c r="C378" s="32"/>
    </row>
    <row r="379">
      <c r="C379" s="32"/>
    </row>
    <row r="380">
      <c r="C380" s="32"/>
    </row>
    <row r="381">
      <c r="C381" s="32"/>
    </row>
    <row r="382">
      <c r="C382" s="32"/>
    </row>
    <row r="383">
      <c r="C383" s="32"/>
    </row>
    <row r="384">
      <c r="C384" s="32"/>
    </row>
    <row r="385">
      <c r="C385" s="32"/>
    </row>
    <row r="386">
      <c r="C386" s="32"/>
    </row>
    <row r="387">
      <c r="C387" s="32"/>
    </row>
    <row r="388">
      <c r="C388" s="32"/>
    </row>
    <row r="389">
      <c r="C389" s="32"/>
    </row>
    <row r="390">
      <c r="C390" s="32"/>
    </row>
    <row r="391">
      <c r="C391" s="32"/>
    </row>
    <row r="392">
      <c r="C392" s="32"/>
    </row>
    <row r="393">
      <c r="C393" s="32"/>
    </row>
    <row r="394">
      <c r="C394" s="32"/>
    </row>
    <row r="395">
      <c r="C395" s="32"/>
    </row>
    <row r="396">
      <c r="C396" s="32"/>
    </row>
    <row r="397">
      <c r="C397" s="32"/>
    </row>
    <row r="398">
      <c r="C398" s="32"/>
    </row>
    <row r="399">
      <c r="C399" s="32"/>
    </row>
    <row r="400">
      <c r="C400" s="32"/>
    </row>
    <row r="401">
      <c r="C401" s="32"/>
    </row>
    <row r="402">
      <c r="C402" s="32"/>
    </row>
    <row r="403">
      <c r="C403" s="32"/>
    </row>
    <row r="404">
      <c r="C404" s="32"/>
    </row>
    <row r="405">
      <c r="C405" s="32"/>
    </row>
    <row r="406">
      <c r="C406" s="32"/>
    </row>
    <row r="407">
      <c r="C407" s="32"/>
    </row>
    <row r="408">
      <c r="C408" s="32"/>
    </row>
    <row r="409">
      <c r="C409" s="32"/>
    </row>
    <row r="410">
      <c r="C410" s="32"/>
    </row>
    <row r="411">
      <c r="C411" s="32"/>
    </row>
    <row r="412">
      <c r="C412" s="32"/>
    </row>
    <row r="413">
      <c r="C413" s="32"/>
    </row>
    <row r="414">
      <c r="C414" s="32"/>
    </row>
    <row r="415">
      <c r="C415" s="32"/>
    </row>
    <row r="416">
      <c r="C416" s="32"/>
    </row>
    <row r="417">
      <c r="C417" s="32"/>
    </row>
    <row r="418">
      <c r="C418" s="32"/>
    </row>
    <row r="419">
      <c r="C419" s="32"/>
    </row>
    <row r="420">
      <c r="C420" s="32"/>
    </row>
    <row r="421">
      <c r="C421" s="32"/>
    </row>
    <row r="422">
      <c r="C422" s="32"/>
    </row>
    <row r="423">
      <c r="C423" s="32"/>
    </row>
    <row r="424">
      <c r="C424" s="32"/>
    </row>
    <row r="425">
      <c r="C425" s="32"/>
    </row>
    <row r="426">
      <c r="C426" s="32"/>
    </row>
    <row r="427">
      <c r="C427" s="32"/>
    </row>
    <row r="428">
      <c r="C428" s="32"/>
    </row>
    <row r="429">
      <c r="C429" s="32"/>
    </row>
    <row r="430">
      <c r="C430" s="32"/>
    </row>
    <row r="431">
      <c r="C431" s="32"/>
    </row>
    <row r="432">
      <c r="C432" s="32"/>
    </row>
    <row r="433">
      <c r="C433" s="32"/>
    </row>
    <row r="434">
      <c r="C434" s="32"/>
    </row>
    <row r="435">
      <c r="C435" s="32"/>
    </row>
    <row r="436">
      <c r="C436" s="32"/>
    </row>
    <row r="437">
      <c r="C437" s="32"/>
    </row>
    <row r="438">
      <c r="C438" s="32"/>
    </row>
    <row r="439">
      <c r="C439" s="32"/>
    </row>
    <row r="440">
      <c r="C440" s="32"/>
    </row>
    <row r="441">
      <c r="C441" s="32"/>
    </row>
    <row r="442">
      <c r="C442" s="32"/>
    </row>
    <row r="443">
      <c r="C443" s="32"/>
    </row>
    <row r="444">
      <c r="C444" s="32"/>
    </row>
    <row r="445">
      <c r="C445" s="32"/>
    </row>
    <row r="446">
      <c r="C446" s="32"/>
    </row>
    <row r="447">
      <c r="C447" s="32"/>
    </row>
    <row r="448">
      <c r="C448" s="32"/>
    </row>
    <row r="449">
      <c r="C449" s="32"/>
    </row>
    <row r="450">
      <c r="C450" s="32"/>
    </row>
    <row r="451">
      <c r="C451" s="32"/>
    </row>
    <row r="452">
      <c r="C452" s="32"/>
    </row>
    <row r="453">
      <c r="C453" s="32"/>
    </row>
    <row r="454">
      <c r="C454" s="32"/>
    </row>
    <row r="455">
      <c r="C455" s="32"/>
    </row>
    <row r="456">
      <c r="C456" s="32"/>
    </row>
    <row r="457">
      <c r="C457" s="32"/>
    </row>
    <row r="458">
      <c r="C458" s="32"/>
    </row>
    <row r="459">
      <c r="C459" s="32"/>
    </row>
    <row r="460">
      <c r="C460" s="32"/>
    </row>
    <row r="461">
      <c r="C461" s="32"/>
    </row>
    <row r="462">
      <c r="C462" s="32"/>
    </row>
    <row r="463">
      <c r="C463" s="32"/>
    </row>
    <row r="464">
      <c r="C464" s="32"/>
    </row>
    <row r="465">
      <c r="C465" s="32"/>
    </row>
    <row r="466">
      <c r="C466" s="32"/>
    </row>
    <row r="467">
      <c r="C467" s="32"/>
    </row>
    <row r="468">
      <c r="C468" s="32"/>
    </row>
    <row r="469">
      <c r="C469" s="32"/>
    </row>
    <row r="470">
      <c r="C470" s="32"/>
    </row>
    <row r="471">
      <c r="C471" s="32"/>
    </row>
    <row r="472">
      <c r="C472" s="32"/>
    </row>
    <row r="473">
      <c r="C473" s="32"/>
    </row>
    <row r="474">
      <c r="C474" s="32"/>
    </row>
    <row r="475">
      <c r="C475" s="32"/>
    </row>
    <row r="476">
      <c r="C476" s="32"/>
    </row>
    <row r="477">
      <c r="C477" s="32"/>
    </row>
    <row r="478">
      <c r="C478" s="32"/>
    </row>
    <row r="479">
      <c r="C479" s="32"/>
    </row>
    <row r="480">
      <c r="C480" s="32"/>
    </row>
    <row r="481">
      <c r="C481" s="32"/>
    </row>
    <row r="482">
      <c r="C482" s="32"/>
    </row>
    <row r="483">
      <c r="C483" s="32"/>
    </row>
    <row r="484">
      <c r="C484" s="32"/>
    </row>
    <row r="485">
      <c r="C485" s="32"/>
    </row>
    <row r="486">
      <c r="C486" s="32"/>
    </row>
    <row r="487">
      <c r="C487" s="32"/>
    </row>
    <row r="488">
      <c r="C488" s="32"/>
    </row>
    <row r="489">
      <c r="C489" s="32"/>
    </row>
    <row r="490">
      <c r="C490" s="32"/>
    </row>
    <row r="491">
      <c r="C491" s="32"/>
    </row>
    <row r="492">
      <c r="C492" s="32"/>
    </row>
    <row r="493">
      <c r="C493" s="32"/>
    </row>
    <row r="494">
      <c r="C494" s="32"/>
    </row>
    <row r="495">
      <c r="C495" s="32"/>
    </row>
    <row r="496">
      <c r="C496" s="32"/>
    </row>
    <row r="497">
      <c r="C497" s="32"/>
    </row>
    <row r="498">
      <c r="C498" s="32"/>
    </row>
    <row r="499">
      <c r="C499" s="32"/>
    </row>
    <row r="500">
      <c r="C500" s="32"/>
    </row>
    <row r="501">
      <c r="C501" s="32"/>
    </row>
    <row r="502">
      <c r="C502" s="32"/>
    </row>
    <row r="503">
      <c r="C503" s="32"/>
    </row>
    <row r="504">
      <c r="C504" s="32"/>
    </row>
    <row r="505">
      <c r="C505" s="32"/>
    </row>
    <row r="506">
      <c r="C506" s="32"/>
    </row>
    <row r="507">
      <c r="C507" s="32"/>
    </row>
    <row r="508">
      <c r="C508" s="32"/>
    </row>
    <row r="509">
      <c r="C509" s="32"/>
    </row>
    <row r="510">
      <c r="C510" s="32"/>
    </row>
    <row r="511">
      <c r="C511" s="32"/>
    </row>
    <row r="512">
      <c r="C512" s="32"/>
    </row>
    <row r="513">
      <c r="C513" s="32"/>
    </row>
    <row r="514">
      <c r="C514" s="32"/>
    </row>
    <row r="515">
      <c r="C515" s="32"/>
    </row>
    <row r="516">
      <c r="C516" s="32"/>
    </row>
    <row r="517">
      <c r="C517" s="32"/>
    </row>
    <row r="518">
      <c r="C518" s="32"/>
    </row>
    <row r="519">
      <c r="C519" s="32"/>
    </row>
    <row r="520">
      <c r="C520" s="32"/>
    </row>
    <row r="521">
      <c r="C521" s="32"/>
    </row>
    <row r="522">
      <c r="C522" s="32"/>
    </row>
    <row r="523">
      <c r="C523" s="32"/>
    </row>
    <row r="524">
      <c r="C524" s="32"/>
    </row>
    <row r="525">
      <c r="C525" s="32"/>
    </row>
    <row r="526">
      <c r="C526" s="32"/>
    </row>
    <row r="527">
      <c r="C527" s="32"/>
    </row>
    <row r="528">
      <c r="C528" s="32"/>
    </row>
    <row r="529">
      <c r="C529" s="32"/>
    </row>
    <row r="530">
      <c r="C530" s="32"/>
    </row>
    <row r="531">
      <c r="C531" s="32"/>
    </row>
    <row r="532">
      <c r="C532" s="32"/>
    </row>
    <row r="533">
      <c r="C533" s="32"/>
    </row>
    <row r="534">
      <c r="C534" s="32"/>
    </row>
    <row r="535">
      <c r="C535" s="32"/>
    </row>
    <row r="536">
      <c r="C536" s="32"/>
    </row>
    <row r="537">
      <c r="C537" s="32"/>
    </row>
    <row r="538">
      <c r="C538" s="32"/>
    </row>
    <row r="539">
      <c r="C539" s="32"/>
    </row>
    <row r="540">
      <c r="C540" s="32"/>
    </row>
    <row r="541">
      <c r="C541" s="32"/>
    </row>
    <row r="542">
      <c r="C542" s="32"/>
    </row>
    <row r="543">
      <c r="C543" s="32"/>
    </row>
    <row r="544">
      <c r="C544" s="32"/>
    </row>
    <row r="545">
      <c r="C545" s="32"/>
    </row>
    <row r="546">
      <c r="C546" s="32"/>
    </row>
    <row r="547">
      <c r="C547" s="32"/>
    </row>
    <row r="548">
      <c r="C548" s="32"/>
    </row>
    <row r="549">
      <c r="C549" s="32"/>
    </row>
    <row r="550">
      <c r="C550" s="32"/>
    </row>
    <row r="551">
      <c r="C551" s="32"/>
    </row>
    <row r="552">
      <c r="C552" s="32"/>
    </row>
    <row r="553">
      <c r="C553" s="32"/>
    </row>
    <row r="554">
      <c r="C554" s="32"/>
    </row>
    <row r="555">
      <c r="C555" s="32"/>
    </row>
    <row r="556">
      <c r="C556" s="32"/>
    </row>
    <row r="557">
      <c r="C557" s="32"/>
    </row>
    <row r="558">
      <c r="C558" s="32"/>
    </row>
    <row r="559">
      <c r="C559" s="32"/>
    </row>
    <row r="560">
      <c r="C560" s="32"/>
    </row>
    <row r="561">
      <c r="C561" s="32"/>
    </row>
    <row r="562">
      <c r="C562" s="32"/>
    </row>
    <row r="563">
      <c r="C563" s="32"/>
    </row>
    <row r="564">
      <c r="C564" s="32"/>
    </row>
    <row r="565">
      <c r="C565" s="32"/>
    </row>
    <row r="566">
      <c r="C566" s="32"/>
    </row>
    <row r="567">
      <c r="C567" s="32"/>
    </row>
    <row r="568">
      <c r="C568" s="32"/>
    </row>
    <row r="569">
      <c r="C569" s="32"/>
    </row>
    <row r="570">
      <c r="C570" s="32"/>
    </row>
    <row r="571">
      <c r="C571" s="32"/>
    </row>
    <row r="572">
      <c r="C572" s="32"/>
    </row>
    <row r="573">
      <c r="C573" s="32"/>
    </row>
    <row r="574">
      <c r="C574" s="32"/>
    </row>
    <row r="575">
      <c r="C575" s="32"/>
    </row>
    <row r="576">
      <c r="C576" s="32"/>
    </row>
    <row r="577">
      <c r="C577" s="32"/>
    </row>
    <row r="578">
      <c r="C578" s="32"/>
    </row>
    <row r="579">
      <c r="C579" s="32"/>
    </row>
    <row r="580">
      <c r="C580" s="32"/>
    </row>
    <row r="581">
      <c r="C581" s="32"/>
    </row>
    <row r="582">
      <c r="C582" s="32"/>
    </row>
    <row r="583">
      <c r="C583" s="32"/>
    </row>
    <row r="584">
      <c r="C584" s="32"/>
    </row>
    <row r="585">
      <c r="C585" s="32"/>
    </row>
    <row r="586">
      <c r="C586" s="32"/>
    </row>
    <row r="587">
      <c r="C587" s="32"/>
    </row>
    <row r="588">
      <c r="C588" s="32"/>
    </row>
    <row r="589">
      <c r="C589" s="32"/>
    </row>
    <row r="590">
      <c r="C590" s="32"/>
    </row>
    <row r="591">
      <c r="C591" s="32"/>
    </row>
    <row r="592">
      <c r="C592" s="32"/>
    </row>
    <row r="593">
      <c r="C593" s="32"/>
    </row>
    <row r="594">
      <c r="C594" s="32"/>
    </row>
    <row r="595">
      <c r="C595" s="32"/>
    </row>
    <row r="596">
      <c r="C596" s="32"/>
    </row>
    <row r="597">
      <c r="C597" s="32"/>
    </row>
    <row r="598">
      <c r="C598" s="32"/>
    </row>
    <row r="599">
      <c r="C599" s="32"/>
    </row>
    <row r="600">
      <c r="C600" s="32"/>
    </row>
    <row r="601">
      <c r="C601" s="32"/>
    </row>
    <row r="602">
      <c r="C602" s="32"/>
    </row>
    <row r="603">
      <c r="C603" s="32"/>
    </row>
    <row r="604">
      <c r="C604" s="32"/>
    </row>
    <row r="605">
      <c r="C605" s="32"/>
    </row>
    <row r="606">
      <c r="C606" s="32"/>
    </row>
    <row r="607">
      <c r="C607" s="32"/>
    </row>
    <row r="608">
      <c r="C608" s="32"/>
    </row>
    <row r="609">
      <c r="C609" s="32"/>
    </row>
    <row r="610">
      <c r="C610" s="32"/>
    </row>
    <row r="611">
      <c r="C611" s="32"/>
    </row>
    <row r="612">
      <c r="C612" s="32"/>
    </row>
    <row r="613">
      <c r="C613" s="32"/>
    </row>
    <row r="614">
      <c r="C614" s="32"/>
    </row>
    <row r="615">
      <c r="C615" s="32"/>
    </row>
    <row r="616">
      <c r="C616" s="32"/>
    </row>
    <row r="617">
      <c r="C617" s="32"/>
    </row>
    <row r="618">
      <c r="C618" s="32"/>
    </row>
    <row r="619">
      <c r="C619" s="32"/>
    </row>
    <row r="620">
      <c r="C620" s="32"/>
    </row>
    <row r="621">
      <c r="C621" s="32"/>
    </row>
    <row r="622">
      <c r="C622" s="32"/>
    </row>
    <row r="623">
      <c r="C623" s="32"/>
    </row>
    <row r="624">
      <c r="C624" s="32"/>
    </row>
    <row r="625">
      <c r="C625" s="32"/>
    </row>
    <row r="626">
      <c r="C626" s="32"/>
    </row>
    <row r="627">
      <c r="C627" s="32"/>
    </row>
    <row r="628">
      <c r="C628" s="32"/>
    </row>
    <row r="629">
      <c r="C629" s="32"/>
    </row>
    <row r="630">
      <c r="C630" s="32"/>
    </row>
    <row r="631">
      <c r="C631" s="32"/>
    </row>
    <row r="632">
      <c r="C632" s="32"/>
    </row>
    <row r="633">
      <c r="C633" s="32"/>
    </row>
    <row r="634">
      <c r="C634" s="32"/>
    </row>
    <row r="635">
      <c r="C635" s="32"/>
    </row>
    <row r="636">
      <c r="C636" s="32"/>
    </row>
    <row r="637">
      <c r="C637" s="32"/>
    </row>
    <row r="638">
      <c r="C638" s="32"/>
    </row>
    <row r="639">
      <c r="C639" s="32"/>
    </row>
    <row r="640">
      <c r="C640" s="32"/>
    </row>
    <row r="641">
      <c r="C641" s="32"/>
    </row>
    <row r="642">
      <c r="C642" s="32"/>
    </row>
    <row r="643">
      <c r="C643" s="32"/>
    </row>
    <row r="644">
      <c r="C644" s="32"/>
    </row>
    <row r="645">
      <c r="C645" s="32"/>
    </row>
    <row r="646">
      <c r="C646" s="32"/>
    </row>
    <row r="647">
      <c r="C647" s="32"/>
    </row>
    <row r="648">
      <c r="C648" s="32"/>
    </row>
    <row r="649">
      <c r="C649" s="32"/>
    </row>
    <row r="650">
      <c r="C650" s="32"/>
    </row>
    <row r="651">
      <c r="C651" s="32"/>
    </row>
    <row r="652">
      <c r="C652" s="32"/>
    </row>
    <row r="653">
      <c r="C653" s="32"/>
    </row>
    <row r="654">
      <c r="C654" s="32"/>
    </row>
    <row r="655">
      <c r="C655" s="32"/>
    </row>
    <row r="656">
      <c r="C656" s="32"/>
    </row>
    <row r="657">
      <c r="C657" s="32"/>
    </row>
    <row r="658">
      <c r="C658" s="32"/>
    </row>
    <row r="659">
      <c r="C659" s="32"/>
    </row>
    <row r="660">
      <c r="C660" s="32"/>
    </row>
    <row r="661">
      <c r="C661" s="32"/>
    </row>
    <row r="662">
      <c r="C662" s="32"/>
    </row>
    <row r="663">
      <c r="C663" s="32"/>
    </row>
    <row r="664">
      <c r="C664" s="32"/>
    </row>
    <row r="665">
      <c r="C665" s="32"/>
    </row>
    <row r="666">
      <c r="C666" s="32"/>
    </row>
    <row r="667">
      <c r="C667" s="32"/>
    </row>
    <row r="668">
      <c r="C668" s="32"/>
    </row>
    <row r="669">
      <c r="C669" s="32"/>
    </row>
    <row r="670">
      <c r="C670" s="32"/>
    </row>
    <row r="671">
      <c r="C671" s="32"/>
    </row>
    <row r="672">
      <c r="C672" s="32"/>
    </row>
    <row r="673">
      <c r="C673" s="32"/>
    </row>
    <row r="674">
      <c r="C674" s="32"/>
    </row>
    <row r="675">
      <c r="C675" s="32"/>
    </row>
    <row r="676">
      <c r="C676" s="32"/>
    </row>
    <row r="677">
      <c r="C677" s="32"/>
    </row>
    <row r="678">
      <c r="C678" s="32"/>
    </row>
    <row r="679">
      <c r="C679" s="32"/>
    </row>
    <row r="680">
      <c r="C680" s="32"/>
    </row>
    <row r="681">
      <c r="C681" s="32"/>
    </row>
    <row r="682">
      <c r="C682" s="32"/>
    </row>
    <row r="683">
      <c r="C683" s="32"/>
    </row>
    <row r="684">
      <c r="C684" s="32"/>
    </row>
    <row r="685">
      <c r="C685" s="32"/>
    </row>
    <row r="686">
      <c r="C686" s="32"/>
    </row>
    <row r="687">
      <c r="C687" s="32"/>
    </row>
    <row r="688">
      <c r="C688" s="32"/>
    </row>
    <row r="689">
      <c r="C689" s="32"/>
    </row>
    <row r="690">
      <c r="C690" s="32"/>
    </row>
    <row r="691">
      <c r="C691" s="32"/>
    </row>
    <row r="692">
      <c r="C692" s="32"/>
    </row>
    <row r="693">
      <c r="C693" s="32"/>
    </row>
    <row r="694">
      <c r="C694" s="32"/>
    </row>
    <row r="695">
      <c r="C695" s="32"/>
    </row>
    <row r="696">
      <c r="C696" s="32"/>
    </row>
    <row r="697">
      <c r="C697" s="32"/>
    </row>
    <row r="698">
      <c r="C698" s="32"/>
    </row>
    <row r="699">
      <c r="C699" s="32"/>
    </row>
    <row r="700">
      <c r="C700" s="32"/>
    </row>
    <row r="701">
      <c r="C701" s="32"/>
    </row>
    <row r="702">
      <c r="C702" s="32"/>
    </row>
    <row r="703">
      <c r="C703" s="32"/>
    </row>
    <row r="704">
      <c r="C704" s="32"/>
    </row>
    <row r="705">
      <c r="C705" s="32"/>
    </row>
    <row r="706">
      <c r="C706" s="32"/>
    </row>
    <row r="707">
      <c r="C707" s="32"/>
    </row>
    <row r="708">
      <c r="C708" s="32"/>
    </row>
    <row r="709">
      <c r="C709" s="32"/>
    </row>
    <row r="710">
      <c r="C710" s="32"/>
    </row>
    <row r="711">
      <c r="C711" s="32"/>
    </row>
    <row r="712">
      <c r="C712" s="32"/>
    </row>
    <row r="713">
      <c r="C713" s="32"/>
    </row>
    <row r="714">
      <c r="C714" s="32"/>
    </row>
    <row r="715">
      <c r="C715" s="32"/>
    </row>
    <row r="716">
      <c r="C716" s="32"/>
    </row>
    <row r="717">
      <c r="C717" s="32"/>
    </row>
    <row r="718">
      <c r="C718" s="32"/>
    </row>
    <row r="719">
      <c r="C719" s="32"/>
    </row>
    <row r="720">
      <c r="C720" s="32"/>
    </row>
    <row r="721">
      <c r="C721" s="32"/>
    </row>
    <row r="722">
      <c r="C722" s="32"/>
    </row>
    <row r="723">
      <c r="C723" s="32"/>
    </row>
    <row r="724">
      <c r="C724" s="32"/>
    </row>
    <row r="725">
      <c r="C725" s="32"/>
    </row>
    <row r="726">
      <c r="C726" s="32"/>
    </row>
    <row r="727">
      <c r="C727" s="32"/>
    </row>
    <row r="728">
      <c r="C728" s="32"/>
    </row>
    <row r="729">
      <c r="C729" s="32"/>
    </row>
    <row r="730">
      <c r="C730" s="32"/>
    </row>
    <row r="731">
      <c r="C731" s="32"/>
    </row>
    <row r="732">
      <c r="C732" s="32"/>
    </row>
    <row r="733">
      <c r="C733" s="32"/>
    </row>
    <row r="734">
      <c r="C734" s="32"/>
    </row>
    <row r="735">
      <c r="C735" s="32"/>
    </row>
    <row r="736">
      <c r="C736" s="32"/>
    </row>
    <row r="737">
      <c r="C737" s="32"/>
    </row>
    <row r="738">
      <c r="C738" s="32"/>
    </row>
    <row r="739">
      <c r="C739" s="32"/>
    </row>
    <row r="740">
      <c r="C740" s="32"/>
    </row>
    <row r="741">
      <c r="C741" s="32"/>
    </row>
    <row r="742">
      <c r="C742" s="32"/>
    </row>
    <row r="743">
      <c r="C743" s="32"/>
    </row>
    <row r="744">
      <c r="C744" s="32"/>
    </row>
    <row r="745">
      <c r="C745" s="32"/>
    </row>
    <row r="746">
      <c r="C746" s="32"/>
    </row>
    <row r="747">
      <c r="C747" s="32"/>
    </row>
    <row r="748">
      <c r="C748" s="32"/>
    </row>
    <row r="749">
      <c r="C749" s="32"/>
    </row>
    <row r="750">
      <c r="C750" s="32"/>
    </row>
    <row r="751">
      <c r="C751" s="32"/>
    </row>
    <row r="752">
      <c r="C752" s="32"/>
    </row>
    <row r="753">
      <c r="C753" s="32"/>
    </row>
    <row r="754">
      <c r="C754" s="32"/>
    </row>
    <row r="755">
      <c r="C755" s="32"/>
    </row>
    <row r="756">
      <c r="C756" s="32"/>
    </row>
    <row r="757">
      <c r="C757" s="32"/>
    </row>
    <row r="758">
      <c r="C758" s="32"/>
    </row>
    <row r="759">
      <c r="C759" s="32"/>
    </row>
    <row r="760">
      <c r="C760" s="32"/>
    </row>
    <row r="761">
      <c r="C761" s="32"/>
    </row>
    <row r="762">
      <c r="C762" s="32"/>
    </row>
    <row r="763">
      <c r="C763" s="32"/>
    </row>
    <row r="764">
      <c r="C764" s="32"/>
    </row>
    <row r="765">
      <c r="C765" s="32"/>
    </row>
    <row r="766">
      <c r="C766" s="32"/>
    </row>
    <row r="767">
      <c r="C767" s="32"/>
    </row>
    <row r="768">
      <c r="C768" s="32"/>
    </row>
    <row r="769">
      <c r="C769" s="32"/>
    </row>
    <row r="770">
      <c r="C770" s="32"/>
    </row>
    <row r="771">
      <c r="C771" s="32"/>
    </row>
    <row r="772">
      <c r="C772" s="32"/>
    </row>
    <row r="773">
      <c r="C773" s="32"/>
    </row>
    <row r="774">
      <c r="C774" s="32"/>
    </row>
    <row r="775">
      <c r="C775" s="32"/>
    </row>
    <row r="776">
      <c r="C776" s="32"/>
    </row>
    <row r="777">
      <c r="C777" s="32"/>
    </row>
    <row r="778">
      <c r="C778" s="32"/>
    </row>
    <row r="779">
      <c r="C779" s="32"/>
    </row>
    <row r="780">
      <c r="C780" s="32"/>
    </row>
    <row r="781">
      <c r="C781" s="32"/>
    </row>
    <row r="782">
      <c r="C782" s="32"/>
    </row>
    <row r="783">
      <c r="C783" s="32"/>
    </row>
    <row r="784">
      <c r="C784" s="32"/>
    </row>
    <row r="785">
      <c r="C785" s="32"/>
    </row>
    <row r="786">
      <c r="C786" s="32"/>
    </row>
    <row r="787">
      <c r="C787" s="32"/>
    </row>
    <row r="788">
      <c r="C788" s="32"/>
    </row>
    <row r="789">
      <c r="C789" s="32"/>
    </row>
    <row r="790">
      <c r="C790" s="32"/>
    </row>
    <row r="791">
      <c r="C791" s="32"/>
    </row>
    <row r="792">
      <c r="C792" s="32"/>
    </row>
    <row r="793">
      <c r="C793" s="32"/>
    </row>
    <row r="794">
      <c r="C794" s="32"/>
    </row>
    <row r="795">
      <c r="C795" s="32"/>
    </row>
    <row r="796">
      <c r="C796" s="32"/>
    </row>
    <row r="797">
      <c r="C797" s="32"/>
    </row>
    <row r="798">
      <c r="C798" s="32"/>
    </row>
    <row r="799">
      <c r="C799" s="32"/>
    </row>
    <row r="800">
      <c r="C800" s="32"/>
    </row>
    <row r="801">
      <c r="C801" s="32"/>
    </row>
    <row r="802">
      <c r="C802" s="32"/>
    </row>
    <row r="803">
      <c r="C803" s="32"/>
    </row>
    <row r="804">
      <c r="C804" s="32"/>
    </row>
    <row r="805">
      <c r="C805" s="32"/>
    </row>
    <row r="806">
      <c r="C806" s="32"/>
    </row>
    <row r="807">
      <c r="C807" s="32"/>
    </row>
    <row r="808">
      <c r="C808" s="32"/>
    </row>
    <row r="809">
      <c r="C809" s="32"/>
    </row>
    <row r="810">
      <c r="C810" s="32"/>
    </row>
    <row r="811">
      <c r="C811" s="32"/>
    </row>
    <row r="812">
      <c r="C812" s="32"/>
    </row>
    <row r="813">
      <c r="C813" s="32"/>
    </row>
    <row r="814">
      <c r="C814" s="32"/>
    </row>
    <row r="815">
      <c r="C815" s="32"/>
    </row>
    <row r="816">
      <c r="C816" s="32"/>
    </row>
    <row r="817">
      <c r="C817" s="32"/>
    </row>
    <row r="818">
      <c r="C818" s="32"/>
    </row>
    <row r="819">
      <c r="C819" s="32"/>
    </row>
    <row r="820">
      <c r="C820" s="32"/>
    </row>
    <row r="821">
      <c r="C821" s="32"/>
    </row>
    <row r="822">
      <c r="C822" s="32"/>
    </row>
    <row r="823">
      <c r="C823" s="32"/>
    </row>
    <row r="824">
      <c r="C824" s="32"/>
    </row>
    <row r="825">
      <c r="C825" s="32"/>
    </row>
    <row r="826">
      <c r="C826" s="32"/>
    </row>
    <row r="827">
      <c r="C827" s="32"/>
    </row>
    <row r="828">
      <c r="C828" s="32"/>
    </row>
    <row r="829">
      <c r="C829" s="32"/>
    </row>
    <row r="830">
      <c r="C830" s="32"/>
    </row>
    <row r="831">
      <c r="C831" s="32"/>
    </row>
    <row r="832">
      <c r="C832" s="32"/>
    </row>
    <row r="833">
      <c r="C833" s="32"/>
    </row>
    <row r="834">
      <c r="C834" s="32"/>
    </row>
    <row r="835">
      <c r="C835" s="32"/>
    </row>
    <row r="836">
      <c r="C836" s="32"/>
    </row>
    <row r="837">
      <c r="C837" s="32"/>
    </row>
    <row r="838">
      <c r="C838" s="32"/>
    </row>
    <row r="839">
      <c r="C839" s="32"/>
    </row>
    <row r="840">
      <c r="C840" s="32"/>
    </row>
    <row r="841">
      <c r="C841" s="32"/>
    </row>
    <row r="842">
      <c r="C842" s="32"/>
    </row>
    <row r="843">
      <c r="C843" s="32"/>
    </row>
    <row r="844">
      <c r="C844" s="32"/>
    </row>
    <row r="845">
      <c r="C845" s="32"/>
    </row>
    <row r="846">
      <c r="C846" s="32"/>
    </row>
    <row r="847">
      <c r="C847" s="32"/>
    </row>
    <row r="848">
      <c r="C848" s="32"/>
    </row>
    <row r="849">
      <c r="C849" s="32"/>
    </row>
    <row r="850">
      <c r="C850" s="32"/>
    </row>
    <row r="851">
      <c r="C851" s="32"/>
    </row>
    <row r="852">
      <c r="C852" s="32"/>
    </row>
    <row r="853">
      <c r="C853" s="32"/>
    </row>
    <row r="854">
      <c r="C854" s="32"/>
    </row>
    <row r="855">
      <c r="C855" s="32"/>
    </row>
    <row r="856">
      <c r="C856" s="32"/>
    </row>
    <row r="857">
      <c r="C857" s="32"/>
    </row>
    <row r="858">
      <c r="C858" s="32"/>
    </row>
    <row r="859">
      <c r="C859" s="32"/>
    </row>
    <row r="860">
      <c r="C860" s="32"/>
    </row>
    <row r="861">
      <c r="C861" s="32"/>
    </row>
    <row r="862">
      <c r="C862" s="32"/>
    </row>
    <row r="863">
      <c r="C863" s="32"/>
    </row>
    <row r="864">
      <c r="C864" s="32"/>
    </row>
    <row r="865">
      <c r="C865" s="32"/>
    </row>
    <row r="866">
      <c r="C866" s="32"/>
    </row>
    <row r="867">
      <c r="C867" s="32"/>
    </row>
    <row r="868">
      <c r="C868" s="32"/>
    </row>
    <row r="869">
      <c r="C869" s="32"/>
    </row>
    <row r="870">
      <c r="C870" s="32"/>
    </row>
    <row r="871">
      <c r="C871" s="32"/>
    </row>
    <row r="872">
      <c r="C872" s="32"/>
    </row>
    <row r="873">
      <c r="C873" s="32"/>
    </row>
    <row r="874">
      <c r="C874" s="32"/>
    </row>
    <row r="875">
      <c r="C875" s="32"/>
    </row>
    <row r="876">
      <c r="C876" s="32"/>
    </row>
    <row r="877">
      <c r="C877" s="32"/>
    </row>
    <row r="878">
      <c r="C878" s="32"/>
    </row>
    <row r="879">
      <c r="C879" s="32"/>
    </row>
    <row r="880">
      <c r="C880" s="32"/>
    </row>
    <row r="881">
      <c r="C881" s="32"/>
    </row>
    <row r="882">
      <c r="C882" s="32"/>
    </row>
    <row r="883">
      <c r="C883" s="32"/>
    </row>
    <row r="884">
      <c r="C884" s="32"/>
    </row>
    <row r="885">
      <c r="C885" s="32"/>
    </row>
    <row r="886">
      <c r="C886" s="32"/>
    </row>
    <row r="887">
      <c r="C887" s="32"/>
    </row>
    <row r="888">
      <c r="C888" s="32"/>
    </row>
    <row r="889">
      <c r="C889" s="32"/>
    </row>
    <row r="890">
      <c r="C890" s="32"/>
    </row>
    <row r="891">
      <c r="C891" s="32"/>
    </row>
    <row r="892">
      <c r="C892" s="32"/>
    </row>
    <row r="893">
      <c r="C893" s="32"/>
    </row>
    <row r="894">
      <c r="C894" s="32"/>
    </row>
    <row r="895">
      <c r="C895" s="32"/>
    </row>
    <row r="896">
      <c r="C896" s="32"/>
    </row>
    <row r="897">
      <c r="C897" s="32"/>
    </row>
    <row r="898">
      <c r="C898" s="32"/>
    </row>
    <row r="899">
      <c r="C899" s="32"/>
    </row>
    <row r="900">
      <c r="C900" s="32"/>
    </row>
    <row r="901">
      <c r="C901" s="32"/>
    </row>
    <row r="902">
      <c r="C902" s="32"/>
    </row>
    <row r="903">
      <c r="C903" s="32"/>
    </row>
    <row r="904">
      <c r="C904" s="32"/>
    </row>
    <row r="905">
      <c r="C905" s="32"/>
    </row>
    <row r="906">
      <c r="C906" s="32"/>
    </row>
    <row r="907">
      <c r="C907" s="32"/>
    </row>
    <row r="908">
      <c r="C908" s="32"/>
    </row>
    <row r="909">
      <c r="C909" s="32"/>
    </row>
    <row r="910">
      <c r="C910" s="32"/>
    </row>
    <row r="911">
      <c r="C911" s="32"/>
    </row>
    <row r="912">
      <c r="C912" s="32"/>
    </row>
    <row r="913">
      <c r="C913" s="32"/>
    </row>
    <row r="914">
      <c r="C914" s="32"/>
    </row>
    <row r="915">
      <c r="C915" s="32"/>
    </row>
    <row r="916">
      <c r="C916" s="32"/>
    </row>
    <row r="917">
      <c r="C917" s="32"/>
    </row>
    <row r="918">
      <c r="C918" s="32"/>
    </row>
    <row r="919">
      <c r="C919" s="32"/>
    </row>
    <row r="920">
      <c r="C920" s="32"/>
    </row>
    <row r="921">
      <c r="C921" s="32"/>
    </row>
    <row r="922">
      <c r="C922" s="32"/>
    </row>
    <row r="923">
      <c r="C923" s="32"/>
    </row>
    <row r="924">
      <c r="C924" s="32"/>
    </row>
    <row r="925">
      <c r="C925" s="32"/>
    </row>
    <row r="926">
      <c r="C926" s="32"/>
    </row>
    <row r="927">
      <c r="C927" s="32"/>
    </row>
    <row r="928">
      <c r="C928" s="32"/>
    </row>
    <row r="929">
      <c r="C929" s="32"/>
    </row>
    <row r="930">
      <c r="C930" s="32"/>
    </row>
    <row r="931">
      <c r="C931" s="32"/>
    </row>
    <row r="932">
      <c r="C932" s="32"/>
    </row>
    <row r="933">
      <c r="C933" s="32"/>
    </row>
    <row r="934">
      <c r="C934" s="32"/>
    </row>
    <row r="935">
      <c r="C935" s="32"/>
    </row>
    <row r="936">
      <c r="C936" s="32"/>
    </row>
    <row r="937">
      <c r="C937" s="32"/>
    </row>
    <row r="938">
      <c r="C938" s="32"/>
    </row>
    <row r="939">
      <c r="C939" s="32"/>
    </row>
    <row r="940">
      <c r="C940" s="32"/>
    </row>
    <row r="941">
      <c r="C941" s="32"/>
    </row>
    <row r="942">
      <c r="C942" s="32"/>
    </row>
    <row r="943">
      <c r="C943" s="32"/>
    </row>
    <row r="944">
      <c r="C944" s="32"/>
    </row>
    <row r="945">
      <c r="C945" s="32"/>
    </row>
    <row r="946">
      <c r="C946" s="32"/>
    </row>
    <row r="947">
      <c r="C947" s="32"/>
    </row>
    <row r="948">
      <c r="C948" s="32"/>
    </row>
    <row r="949">
      <c r="C949" s="32"/>
    </row>
    <row r="950">
      <c r="C950" s="32"/>
    </row>
    <row r="951">
      <c r="C951" s="32"/>
    </row>
    <row r="952">
      <c r="C952" s="32"/>
    </row>
    <row r="953">
      <c r="C953" s="32"/>
    </row>
    <row r="954">
      <c r="C954" s="32"/>
    </row>
    <row r="955">
      <c r="C955" s="32"/>
    </row>
    <row r="956">
      <c r="C956" s="32"/>
    </row>
    <row r="957">
      <c r="C957" s="32"/>
    </row>
    <row r="958">
      <c r="C958" s="32"/>
    </row>
    <row r="959">
      <c r="C959" s="32"/>
    </row>
    <row r="960">
      <c r="C960" s="32"/>
    </row>
    <row r="961">
      <c r="C961" s="32"/>
    </row>
    <row r="962">
      <c r="C962" s="32"/>
    </row>
    <row r="963">
      <c r="C963" s="32"/>
    </row>
    <row r="964">
      <c r="C964" s="32"/>
    </row>
    <row r="965">
      <c r="C965" s="32"/>
    </row>
    <row r="966">
      <c r="C966" s="32"/>
    </row>
    <row r="967">
      <c r="C967" s="32"/>
    </row>
    <row r="968">
      <c r="C968" s="32"/>
    </row>
    <row r="969">
      <c r="C969" s="32"/>
    </row>
    <row r="970">
      <c r="C970" s="32"/>
    </row>
    <row r="971">
      <c r="C971" s="32"/>
    </row>
    <row r="972">
      <c r="C972" s="32"/>
    </row>
    <row r="973">
      <c r="C973" s="32"/>
    </row>
    <row r="974">
      <c r="C974" s="32"/>
    </row>
    <row r="975">
      <c r="C975" s="32"/>
    </row>
    <row r="976">
      <c r="C976" s="32"/>
    </row>
    <row r="977">
      <c r="C977" s="32"/>
    </row>
    <row r="978">
      <c r="C978" s="32"/>
    </row>
    <row r="979">
      <c r="C979" s="32"/>
    </row>
    <row r="980">
      <c r="C980" s="32"/>
    </row>
    <row r="981">
      <c r="C981" s="32"/>
    </row>
    <row r="982">
      <c r="C982" s="32"/>
    </row>
    <row r="983">
      <c r="C983" s="32"/>
    </row>
    <row r="984">
      <c r="C984" s="32"/>
    </row>
    <row r="985">
      <c r="C985" s="32"/>
    </row>
    <row r="986">
      <c r="C986" s="32"/>
    </row>
    <row r="987">
      <c r="C987" s="32"/>
    </row>
    <row r="988">
      <c r="C988" s="32"/>
    </row>
    <row r="989">
      <c r="C989" s="32"/>
    </row>
    <row r="990">
      <c r="C990" s="32"/>
    </row>
    <row r="991">
      <c r="C991" s="32"/>
    </row>
    <row r="992">
      <c r="C992" s="32"/>
    </row>
    <row r="993">
      <c r="C993" s="32"/>
    </row>
    <row r="994">
      <c r="C994" s="32"/>
    </row>
    <row r="995">
      <c r="C995" s="32"/>
    </row>
    <row r="996">
      <c r="C996" s="32"/>
    </row>
    <row r="997">
      <c r="C997" s="32"/>
    </row>
    <row r="998">
      <c r="C998" s="32"/>
    </row>
    <row r="999">
      <c r="C999" s="32"/>
    </row>
    <row r="1000">
      <c r="C1000" s="32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</cols>
  <sheetData>
    <row r="2">
      <c r="A2" s="34" t="s">
        <v>920</v>
      </c>
      <c r="B2" s="35" t="s">
        <v>921</v>
      </c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63"/>
  </cols>
  <sheetData>
    <row r="1">
      <c r="A1" s="34" t="s">
        <v>504</v>
      </c>
      <c r="B1" s="34" t="s">
        <v>922</v>
      </c>
    </row>
    <row r="2">
      <c r="A2" s="34" t="s">
        <v>761</v>
      </c>
      <c r="B2" s="34" t="s">
        <v>923</v>
      </c>
    </row>
    <row r="3">
      <c r="A3" s="34" t="s">
        <v>838</v>
      </c>
      <c r="B3" s="34" t="s">
        <v>924</v>
      </c>
    </row>
    <row r="4">
      <c r="A4" s="34" t="s">
        <v>40</v>
      </c>
      <c r="B4" s="34" t="s">
        <v>925</v>
      </c>
    </row>
    <row r="5">
      <c r="A5" s="34" t="s">
        <v>90</v>
      </c>
      <c r="B5" s="34" t="s">
        <v>926</v>
      </c>
    </row>
    <row r="6">
      <c r="A6" s="34" t="s">
        <v>147</v>
      </c>
      <c r="B6" s="34" t="s">
        <v>927</v>
      </c>
    </row>
    <row r="7">
      <c r="A7" s="34" t="s">
        <v>200</v>
      </c>
      <c r="B7" s="34" t="s">
        <v>928</v>
      </c>
    </row>
    <row r="8">
      <c r="A8" s="34" t="s">
        <v>229</v>
      </c>
      <c r="B8" s="34" t="s">
        <v>929</v>
      </c>
    </row>
    <row r="9">
      <c r="A9" s="34" t="s">
        <v>254</v>
      </c>
      <c r="B9" s="34" t="s">
        <v>930</v>
      </c>
    </row>
    <row r="10">
      <c r="A10" s="34" t="s">
        <v>27</v>
      </c>
      <c r="B10" s="34" t="s">
        <v>931</v>
      </c>
    </row>
    <row r="11">
      <c r="A11" s="34" t="s">
        <v>34</v>
      </c>
      <c r="B11" s="34" t="s">
        <v>932</v>
      </c>
    </row>
    <row r="12">
      <c r="A12" s="34" t="s">
        <v>411</v>
      </c>
      <c r="B12" s="34" t="s">
        <v>933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>
        <v>1.0</v>
      </c>
      <c r="B1" s="34" t="s">
        <v>934</v>
      </c>
    </row>
    <row r="2">
      <c r="A2" s="34">
        <v>2.0</v>
      </c>
      <c r="B2" s="34" t="s">
        <v>935</v>
      </c>
    </row>
    <row r="3">
      <c r="A3" s="34">
        <v>3.0</v>
      </c>
      <c r="B3" s="34" t="s">
        <v>936</v>
      </c>
    </row>
    <row r="4">
      <c r="A4" s="34">
        <v>4.0</v>
      </c>
      <c r="B4" s="34" t="s">
        <v>937</v>
      </c>
    </row>
    <row r="5">
      <c r="A5" s="34">
        <v>5.0</v>
      </c>
      <c r="B5" s="34" t="s">
        <v>938</v>
      </c>
    </row>
    <row r="6">
      <c r="A6" s="34">
        <v>6.0</v>
      </c>
      <c r="B6" s="34" t="s">
        <v>939</v>
      </c>
    </row>
    <row r="7">
      <c r="A7" s="34">
        <v>7.0</v>
      </c>
      <c r="B7" s="34" t="s">
        <v>940</v>
      </c>
    </row>
  </sheetData>
  <drawing r:id="rId1"/>
</worksheet>
</file>