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8"/>
  <workbookPr/>
  <xr:revisionPtr revIDLastSave="0" documentId="8_{CE50C9E3-C1DC-47F9-A63E-6EC9F4818460}" xr6:coauthVersionLast="47" xr6:coauthVersionMax="47" xr10:uidLastSave="{00000000-0000-0000-0000-000000000000}"/>
  <bookViews>
    <workbookView xWindow="240" yWindow="105" windowWidth="14805" windowHeight="8010" firstSheet="1" xr2:uid="{00000000-000D-0000-FFFF-FFFF00000000}"/>
  </bookViews>
  <sheets>
    <sheet name="Planilha1" sheetId="1" r:id="rId1"/>
    <sheet name="Planilha2" sheetId="2" r:id="rId2"/>
  </sheets>
  <definedNames>
    <definedName name="aporte">Planilha1!$D$19:$D$19</definedName>
    <definedName name="patrimonio">Planilha1!$D$22:$D$22</definedName>
    <definedName name="qtd_anos">Planilha1!$D$20:$D$20</definedName>
    <definedName name="rendimento_carteira">Planilha1!$D$15:$D$15</definedName>
    <definedName name="salario">Planilha1!$D$14:$D$14</definedName>
    <definedName name="sugestao_investimento">Planilha1!$D$16:$D$16</definedName>
    <definedName name="taxa_mensal">Planilha1!$D$21:$D$21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9" i="1" l="1"/>
  <c r="C40" i="1"/>
  <c r="C41" i="1"/>
  <c r="C42" i="1"/>
  <c r="C43" i="1"/>
  <c r="C38" i="1"/>
  <c r="H4" i="2"/>
  <c r="A9" i="2"/>
  <c r="A10" i="2"/>
  <c r="A11" i="2"/>
  <c r="A12" i="2"/>
  <c r="A13" i="2"/>
  <c r="A14" i="2"/>
  <c r="A15" i="2"/>
  <c r="A16" i="2"/>
  <c r="A17" i="2"/>
  <c r="A18" i="2"/>
  <c r="A19" i="2"/>
  <c r="A20" i="2"/>
  <c r="A4" i="2"/>
  <c r="A5" i="2"/>
  <c r="A6" i="2"/>
  <c r="A7" i="2"/>
  <c r="A8" i="2"/>
  <c r="A3" i="2"/>
  <c r="C35" i="1" a="1"/>
  <c r="C35" i="1"/>
  <c r="C26" i="1"/>
  <c r="C27" i="1"/>
  <c r="C28" i="1"/>
  <c r="C29" i="1"/>
  <c r="C30" i="1"/>
  <c r="D22" i="1" a="1"/>
  <c r="D22" i="1"/>
  <c r="D23" i="1" s="1" a="1"/>
  <c r="D23" i="1" s="1"/>
  <c r="D16" i="1"/>
  <c r="D27" i="1" a="1"/>
  <c r="D27" i="1" s="1"/>
  <c r="D28" i="1" a="1"/>
  <c r="D28" i="1" s="1"/>
  <c r="D29" i="1" a="1"/>
  <c r="D29" i="1" s="1"/>
  <c r="D30" i="1" a="1"/>
  <c r="D30" i="1" s="1"/>
  <c r="D26" i="1" a="1"/>
  <c r="D26" i="1" s="1"/>
  <c r="D38" i="1" l="1"/>
  <c r="D43" i="1"/>
  <c r="D42" i="1"/>
  <c r="D41" i="1"/>
  <c r="D40" i="1"/>
  <c r="D39" i="1"/>
  <c r="D4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<sst xmlns="http://schemas.openxmlformats.org/spreadsheetml/2006/main" count="71" uniqueCount="34">
  <si>
    <t>CONFIGURAÇÕES</t>
  </si>
  <si>
    <t>Salário</t>
  </si>
  <si>
    <t>Rendimento carteira</t>
  </si>
  <si>
    <t>Sugestão de investimento</t>
  </si>
  <si>
    <t>INVESTIMENTO MENSAL</t>
  </si>
  <si>
    <t>Quanto investir por mês ?</t>
  </si>
  <si>
    <t>Por Quantos Anos ?</t>
  </si>
  <si>
    <t>Taxa de Rendimento mensal ?</t>
  </si>
  <si>
    <t>Patrimônio acumulado ?</t>
  </si>
  <si>
    <t>Dividendos Mensais ?</t>
  </si>
  <si>
    <t>CENÁRIOS</t>
  </si>
  <si>
    <t>DIVIDENDO</t>
  </si>
  <si>
    <t>Quanto em 2 Anos ?</t>
  </si>
  <si>
    <t>Quanto em 5 Anos ?</t>
  </si>
  <si>
    <t>Quanto em 10 Anos ?</t>
  </si>
  <si>
    <t>Quanto em 20 Anos ?</t>
  </si>
  <si>
    <t>Quanto em 30 Anos ?</t>
  </si>
  <si>
    <t>PERFIL</t>
  </si>
  <si>
    <t>Agressivo</t>
  </si>
  <si>
    <t>VALOR A SER INVESTIDO POR MÊS</t>
  </si>
  <si>
    <t>TIPO DE FII</t>
  </si>
  <si>
    <t>Percentual sugerido</t>
  </si>
  <si>
    <t>Valores</t>
  </si>
  <si>
    <t>PAPEL</t>
  </si>
  <si>
    <t>TIJOLO</t>
  </si>
  <si>
    <t>HIBRIDOS</t>
  </si>
  <si>
    <t>FOFS</t>
  </si>
  <si>
    <t>DESENVOLVIMENTO</t>
  </si>
  <si>
    <t>HOTELARIAS</t>
  </si>
  <si>
    <t>CHAVE</t>
  </si>
  <si>
    <t>%</t>
  </si>
  <si>
    <t>Conservador</t>
  </si>
  <si>
    <t>Moderado-TIJOLO</t>
  </si>
  <si>
    <t>Moderado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</si>
</sst>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4" formatCode="&quot;R$&quot;\ #,##0.00"/>
  </numFmts>
  <fonts count="9">
    <font>
      <sz val="11"/>
      <color theme="1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sz val="11"/>
      <color rgb="FF9C5700"/>
      <name val="Calibri"/>
      <scheme val="minor"/>
    </font>
    <font>
      <sz val="11"/>
      <color theme="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theme="1"/>
      <name val="Segoe UI"/>
    </font>
    <font>
      <b/>
      <sz val="12"/>
      <color theme="1"/>
      <name val="Segoe UI"/>
    </font>
    <font>
      <sz val="11"/>
      <color theme="1"/>
      <name val="Segoe UI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EB9C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2" tint="-9.9978637043366805E-2"/>
      </right>
      <top/>
      <bottom/>
      <diagonal/>
    </border>
    <border>
      <left/>
      <right/>
      <top style="thin">
        <color theme="1"/>
      </top>
      <bottom style="medium">
        <color theme="1"/>
      </bottom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44">
    <xf numFmtId="0" fontId="0" fillId="0" borderId="0" xfId="0"/>
    <xf numFmtId="0" fontId="3" fillId="0" borderId="0" xfId="0" applyFont="1"/>
    <xf numFmtId="0" fontId="4" fillId="2" borderId="0" xfId="0" applyFont="1" applyFill="1" applyBorder="1" applyAlignment="1">
      <alignment horizontal="center" vertical="center" wrapText="1"/>
    </xf>
    <xf numFmtId="0" fontId="0" fillId="3" borderId="0" xfId="0" applyFill="1"/>
    <xf numFmtId="0" fontId="0" fillId="0" borderId="3" xfId="0" applyBorder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0" fontId="6" fillId="0" borderId="1" xfId="0" applyNumberFormat="1" applyFont="1" applyBorder="1" applyAlignment="1">
      <alignment horizontal="center"/>
    </xf>
    <xf numFmtId="8" fontId="6" fillId="3" borderId="1" xfId="0" applyNumberFormat="1" applyFont="1" applyFill="1" applyBorder="1" applyAlignment="1">
      <alignment horizontal="center"/>
    </xf>
    <xf numFmtId="8" fontId="7" fillId="3" borderId="5" xfId="0" applyNumberFormat="1" applyFont="1" applyFill="1" applyBorder="1" applyAlignment="1">
      <alignment horizontal="center"/>
    </xf>
    <xf numFmtId="8" fontId="7" fillId="3" borderId="6" xfId="0" applyNumberFormat="1" applyFont="1" applyFill="1" applyBorder="1" applyAlignment="1">
      <alignment horizontal="center"/>
    </xf>
    <xf numFmtId="8" fontId="7" fillId="3" borderId="3" xfId="0" applyNumberFormat="1" applyFont="1" applyFill="1" applyBorder="1" applyAlignment="1">
      <alignment horizontal="center"/>
    </xf>
    <xf numFmtId="8" fontId="7" fillId="3" borderId="9" xfId="0" applyNumberFormat="1" applyFont="1" applyFill="1" applyBorder="1" applyAlignment="1">
      <alignment horizontal="center"/>
    </xf>
    <xf numFmtId="0" fontId="5" fillId="3" borderId="4" xfId="0" applyFont="1" applyFill="1" applyBorder="1" applyAlignment="1">
      <alignment indent="5"/>
    </xf>
    <xf numFmtId="0" fontId="5" fillId="3" borderId="7" xfId="0" applyFont="1" applyFill="1" applyBorder="1" applyAlignment="1">
      <alignment indent="5"/>
    </xf>
    <xf numFmtId="0" fontId="5" fillId="3" borderId="8" xfId="0" applyFont="1" applyFill="1" applyBorder="1" applyAlignment="1">
      <alignment indent="5"/>
    </xf>
    <xf numFmtId="164" fontId="7" fillId="0" borderId="1" xfId="0" applyNumberFormat="1" applyFont="1" applyBorder="1" applyAlignment="1">
      <alignment horizontal="center"/>
    </xf>
    <xf numFmtId="10" fontId="7" fillId="0" borderId="1" xfId="0" applyNumberFormat="1" applyFont="1" applyBorder="1" applyAlignment="1">
      <alignment horizontal="center"/>
    </xf>
    <xf numFmtId="0" fontId="2" fillId="4" borderId="0" xfId="1"/>
    <xf numFmtId="0" fontId="2" fillId="4" borderId="0" xfId="1" applyAlignment="1">
      <alignment horizontal="center"/>
    </xf>
    <xf numFmtId="0" fontId="8" fillId="3" borderId="0" xfId="0" applyFont="1" applyFill="1"/>
    <xf numFmtId="164" fontId="8" fillId="3" borderId="0" xfId="0" applyNumberFormat="1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6" borderId="0" xfId="0" applyFill="1"/>
    <xf numFmtId="164" fontId="0" fillId="0" borderId="0" xfId="0" applyNumberFormat="1" applyAlignment="1">
      <alignment horizontal="center"/>
    </xf>
    <xf numFmtId="0" fontId="0" fillId="6" borderId="0" xfId="0" applyFill="1" applyAlignment="1">
      <alignment horizontal="center"/>
    </xf>
    <xf numFmtId="164" fontId="8" fillId="6" borderId="0" xfId="0" applyNumberFormat="1" applyFont="1" applyFill="1" applyAlignment="1">
      <alignment horizontal="center"/>
    </xf>
    <xf numFmtId="0" fontId="8" fillId="6" borderId="0" xfId="0" applyFont="1" applyFill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9" fontId="0" fillId="0" borderId="11" xfId="0" applyNumberFormat="1" applyBorder="1" applyAlignment="1">
      <alignment horizontal="center"/>
    </xf>
    <xf numFmtId="0" fontId="0" fillId="0" borderId="0" xfId="0" applyBorder="1"/>
    <xf numFmtId="0" fontId="5" fillId="0" borderId="2" xfId="0" applyFont="1" applyBorder="1" applyAlignment="1">
      <alignment indent="5"/>
    </xf>
    <xf numFmtId="0" fontId="5" fillId="0" borderId="10" xfId="0" applyFont="1" applyBorder="1" applyAlignment="1">
      <alignment indent="5"/>
    </xf>
    <xf numFmtId="0" fontId="6" fillId="3" borderId="2" xfId="0" applyFont="1" applyFill="1" applyBorder="1" applyAlignment="1">
      <alignment indent="5"/>
    </xf>
    <xf numFmtId="0" fontId="6" fillId="3" borderId="10" xfId="0" applyFont="1" applyFill="1" applyBorder="1" applyAlignment="1">
      <alignment indent="5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indent="5"/>
    </xf>
    <xf numFmtId="9" fontId="2" fillId="4" borderId="0" xfId="1" applyNumberFormat="1"/>
  </cellXfs>
  <cellStyles count="2">
    <cellStyle name="Neutro" xfId="1" builtinId="28"/>
    <cellStyle name="Normal" xfId="0" builtinId="0"/>
  </cellStyles>
  <dxfs count="0"/>
  <tableStyles count="0" defaultTableStyle="TableStyleMedium2" defaultPivotStyle="PivotStyleMedium9"/>
  <colors>
    <mruColors>
      <color rgb="FFFF9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Planilha1!$C$37</c:f>
              <c:strCache>
                <c:ptCount val="1"/>
                <c:pt idx="0">
                  <c:v>Percentual sugerido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FFF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Planilha1!$B$38:$B$43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HIBRIDOS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Planilha1!$C$38:$C$43</c:f>
              <c:numCache>
                <c:formatCode>0%</c:formatCode>
                <c:ptCount val="6"/>
                <c:pt idx="0">
                  <c:v>0.5</c:v>
                </c:pt>
                <c:pt idx="1">
                  <c:v>0.1</c:v>
                </c:pt>
                <c:pt idx="2">
                  <c:v>0.05</c:v>
                </c:pt>
                <c:pt idx="3">
                  <c:v>0.05</c:v>
                </c:pt>
                <c:pt idx="4">
                  <c:v>0.2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19-43AC-9FCC-895344583C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2</xdr:row>
      <xdr:rowOff>95250</xdr:rowOff>
    </xdr:from>
    <xdr:to>
      <xdr:col>4</xdr:col>
      <xdr:colOff>28575</xdr:colOff>
      <xdr:row>9</xdr:row>
      <xdr:rowOff>142875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B1B2CE7-1EB9-44A1-A5BD-0AB56274579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1954"/>
        <a:stretch/>
      </xdr:blipFill>
      <xdr:spPr>
        <a:xfrm>
          <a:off x="276225" y="476250"/>
          <a:ext cx="5524500" cy="1381125"/>
        </a:xfrm>
        <a:prstGeom prst="rect">
          <a:avLst/>
        </a:prstGeom>
      </xdr:spPr>
    </xdr:pic>
    <xdr:clientData/>
  </xdr:twoCellAnchor>
  <xdr:twoCellAnchor>
    <xdr:from>
      <xdr:col>0</xdr:col>
      <xdr:colOff>314325</xdr:colOff>
      <xdr:row>45</xdr:row>
      <xdr:rowOff>38100</xdr:rowOff>
    </xdr:from>
    <xdr:to>
      <xdr:col>4</xdr:col>
      <xdr:colOff>0</xdr:colOff>
      <xdr:row>60</xdr:row>
      <xdr:rowOff>171450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08F75D7-82BD-4481-6E70-8FC1664F34F4}"/>
            </a:ext>
            <a:ext uri="{147F2762-F138-4A5C-976F-8EAC2B608ADB}">
              <a16:predDERef xmlns:a16="http://schemas.microsoft.com/office/drawing/2014/main" pred="{7B1B2CE7-1EB9-44A1-A5BD-0AB5627457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3:K44"/>
  <sheetViews>
    <sheetView showGridLines="0" tabSelected="1" topLeftCell="A36" workbookViewId="0">
      <selection activeCell="E50" sqref="E50"/>
    </sheetView>
  </sheetViews>
  <sheetFormatPr defaultColWidth="0" defaultRowHeight="15"/>
  <cols>
    <col min="1" max="1" width="4.85546875" customWidth="1"/>
    <col min="2" max="2" width="47.28515625" customWidth="1"/>
    <col min="3" max="3" width="19" customWidth="1"/>
    <col min="4" max="4" width="15.42578125" customWidth="1"/>
    <col min="5" max="5" width="22.7109375" bestFit="1" customWidth="1"/>
    <col min="6" max="6" width="15.140625" customWidth="1"/>
    <col min="7" max="8" width="9.140625" customWidth="1"/>
    <col min="9" max="11" width="9.140625" hidden="1" customWidth="1"/>
  </cols>
  <sheetData>
    <row r="13" spans="2:4" ht="24">
      <c r="B13" s="41" t="s">
        <v>0</v>
      </c>
      <c r="C13" s="41"/>
      <c r="D13" s="41"/>
    </row>
    <row r="14" spans="2:4" ht="17.25">
      <c r="B14" s="42" t="s">
        <v>1</v>
      </c>
      <c r="C14" s="42"/>
      <c r="D14" s="18">
        <v>4200</v>
      </c>
    </row>
    <row r="15" spans="2:4" ht="17.25">
      <c r="B15" s="42" t="s">
        <v>2</v>
      </c>
      <c r="C15" s="42"/>
      <c r="D15" s="19">
        <v>6.0000000000000001E-3</v>
      </c>
    </row>
    <row r="16" spans="2:4" ht="17.25">
      <c r="B16" s="42" t="s">
        <v>3</v>
      </c>
      <c r="C16" s="42"/>
      <c r="D16" s="18">
        <f>D14*30%</f>
        <v>1260</v>
      </c>
    </row>
    <row r="18" spans="1:6" ht="34.5" customHeight="1">
      <c r="B18" s="38" t="s">
        <v>4</v>
      </c>
      <c r="C18" s="39"/>
      <c r="D18" s="40"/>
    </row>
    <row r="19" spans="1:6" ht="17.25">
      <c r="B19" s="34" t="s">
        <v>5</v>
      </c>
      <c r="C19" s="35"/>
      <c r="D19" s="7">
        <v>1260</v>
      </c>
    </row>
    <row r="20" spans="1:6" ht="17.25">
      <c r="B20" s="34" t="s">
        <v>6</v>
      </c>
      <c r="C20" s="35"/>
      <c r="D20" s="8">
        <v>10</v>
      </c>
    </row>
    <row r="21" spans="1:6" ht="17.25">
      <c r="B21" s="34" t="s">
        <v>7</v>
      </c>
      <c r="C21" s="35"/>
      <c r="D21" s="9">
        <v>1.0789999999999999E-2</v>
      </c>
    </row>
    <row r="22" spans="1:6" ht="17.25">
      <c r="B22" s="36" t="s">
        <v>8</v>
      </c>
      <c r="C22" s="37"/>
      <c r="D22" s="10" cm="1">
        <f t="array" ref="D22">FV(taxa_mensal,qtd_anos*12,aporte*-1)</f>
        <v>306538.10778801696</v>
      </c>
    </row>
    <row r="23" spans="1:6" ht="17.25">
      <c r="B23" s="36" t="s">
        <v>9</v>
      </c>
      <c r="C23" s="37"/>
      <c r="D23" s="10" cm="1">
        <f t="array" ref="D23">patrimonio*rendimento_carteira</f>
        <v>1839.2286467281017</v>
      </c>
    </row>
    <row r="25" spans="1:6" ht="30" customHeight="1">
      <c r="B25" s="38" t="s">
        <v>10</v>
      </c>
      <c r="C25" s="39"/>
      <c r="D25" s="2" t="s">
        <v>11</v>
      </c>
      <c r="F25" s="4"/>
    </row>
    <row r="26" spans="1:6" ht="17.25" customHeight="1">
      <c r="A26" s="1">
        <v>2</v>
      </c>
      <c r="B26" s="15" t="s">
        <v>12</v>
      </c>
      <c r="C26" s="11">
        <f>FV($D$21,$A26*12,$D$19*-1)</f>
        <v>34306.810395032975</v>
      </c>
      <c r="D26" s="12" cm="1">
        <f t="array" ref="D26">C26*rendimento_carteira</f>
        <v>205.84086237019787</v>
      </c>
    </row>
    <row r="27" spans="1:6" ht="17.25" customHeight="1">
      <c r="A27" s="1">
        <v>5</v>
      </c>
      <c r="B27" s="16" t="s">
        <v>13</v>
      </c>
      <c r="C27" s="13">
        <f>FV($D$21,$A27*12,$D$19*-1)</f>
        <v>105558.91163809443</v>
      </c>
      <c r="D27" s="12" cm="1">
        <f t="array" ref="D27">C27*rendimento_carteira</f>
        <v>633.35346982856663</v>
      </c>
    </row>
    <row r="28" spans="1:6" ht="17.25" customHeight="1">
      <c r="A28" s="1">
        <v>10</v>
      </c>
      <c r="B28" s="16" t="s">
        <v>14</v>
      </c>
      <c r="C28" s="13">
        <f>FV($D$21,$A28*12,$D$19*-1)</f>
        <v>306538.10778801696</v>
      </c>
      <c r="D28" s="12" cm="1">
        <f t="array" ref="D28">C28*rendimento_carteira</f>
        <v>1839.2286467281017</v>
      </c>
    </row>
    <row r="29" spans="1:6" ht="17.25" customHeight="1">
      <c r="A29" s="1">
        <v>20</v>
      </c>
      <c r="B29" s="16" t="s">
        <v>15</v>
      </c>
      <c r="C29" s="13">
        <f>FV($D$21,$A29*12,$D$19*-1)</f>
        <v>1417749.9841223215</v>
      </c>
      <c r="D29" s="12" cm="1">
        <f t="array" ref="D29">C29*rendimento_carteira</f>
        <v>8506.4999047339297</v>
      </c>
    </row>
    <row r="30" spans="1:6" ht="17.25" customHeight="1">
      <c r="A30" s="1">
        <v>30</v>
      </c>
      <c r="B30" s="17" t="s">
        <v>16</v>
      </c>
      <c r="C30" s="14">
        <f>FV($D$21,$A30*12,$D$19*-1)</f>
        <v>5445933.7653059401</v>
      </c>
      <c r="D30" s="12" cm="1">
        <f t="array" ref="D30">C30*rendimento_carteira</f>
        <v>32675.602591835643</v>
      </c>
    </row>
    <row r="34" spans="2:4">
      <c r="B34" s="20" t="s">
        <v>17</v>
      </c>
      <c r="C34" s="21" t="s">
        <v>18</v>
      </c>
      <c r="D34" s="20"/>
    </row>
    <row r="35" spans="2:4">
      <c r="B35" s="22" t="s">
        <v>19</v>
      </c>
      <c r="C35" s="23" cm="1">
        <f t="array" ref="C35">aporte</f>
        <v>1260</v>
      </c>
      <c r="D35" s="3"/>
    </row>
    <row r="37" spans="2:4">
      <c r="B37" s="29" t="s">
        <v>20</v>
      </c>
      <c r="C37" s="29" t="s">
        <v>21</v>
      </c>
      <c r="D37" s="29" t="s">
        <v>22</v>
      </c>
    </row>
    <row r="38" spans="2:4">
      <c r="B38" s="24" t="s">
        <v>23</v>
      </c>
      <c r="C38" s="6">
        <f>VLOOKUP($C$34&amp;"-"&amp;B38,Planilha2!$A:$D,4,FALSE)</f>
        <v>0.5</v>
      </c>
      <c r="D38" s="26">
        <f>C38*$C$35</f>
        <v>630</v>
      </c>
    </row>
    <row r="39" spans="2:4">
      <c r="B39" s="24" t="s">
        <v>24</v>
      </c>
      <c r="C39" s="6">
        <f>VLOOKUP($C$34&amp;"-"&amp;B39,Planilha2!$A:$D,4,FALSE)</f>
        <v>0.1</v>
      </c>
      <c r="D39" s="26">
        <f t="shared" ref="D39:D43" si="0">C39*$C$35</f>
        <v>126</v>
      </c>
    </row>
    <row r="40" spans="2:4">
      <c r="B40" s="24" t="s">
        <v>25</v>
      </c>
      <c r="C40" s="6">
        <f>VLOOKUP($C$34&amp;"-"&amp;B40,Planilha2!$A:$D,4,FALSE)</f>
        <v>0.05</v>
      </c>
      <c r="D40" s="26">
        <f t="shared" si="0"/>
        <v>63</v>
      </c>
    </row>
    <row r="41" spans="2:4">
      <c r="B41" s="24" t="s">
        <v>26</v>
      </c>
      <c r="C41" s="6">
        <f>VLOOKUP($C$34&amp;"-"&amp;B41,Planilha2!$A:$D,4,FALSE)</f>
        <v>0.05</v>
      </c>
      <c r="D41" s="26">
        <f t="shared" si="0"/>
        <v>63</v>
      </c>
    </row>
    <row r="42" spans="2:4">
      <c r="B42" s="24" t="s">
        <v>27</v>
      </c>
      <c r="C42" s="6">
        <f>VLOOKUP($C$34&amp;"-"&amp;B42,Planilha2!$A:$D,4,FALSE)</f>
        <v>0.2</v>
      </c>
      <c r="D42" s="26">
        <f t="shared" si="0"/>
        <v>252</v>
      </c>
    </row>
    <row r="43" spans="2:4">
      <c r="B43" s="5" t="s">
        <v>28</v>
      </c>
      <c r="C43" s="6">
        <f>VLOOKUP($C$34&amp;"-"&amp;B43,Planilha2!$A:$D,4,FALSE)</f>
        <v>0.1</v>
      </c>
      <c r="D43" s="26">
        <f t="shared" si="0"/>
        <v>126</v>
      </c>
    </row>
    <row r="44" spans="2:4">
      <c r="B44" s="25"/>
      <c r="C44" s="27"/>
      <c r="D44" s="28">
        <f>SUM(D38:D43)</f>
        <v>1260</v>
      </c>
    </row>
  </sheetData>
  <mergeCells count="11">
    <mergeCell ref="B25:C25"/>
    <mergeCell ref="B18:D18"/>
    <mergeCell ref="B13:D13"/>
    <mergeCell ref="B14:C14"/>
    <mergeCell ref="B15:C15"/>
    <mergeCell ref="B16:C16"/>
    <mergeCell ref="B19:C19"/>
    <mergeCell ref="B20:C20"/>
    <mergeCell ref="B21:C21"/>
    <mergeCell ref="B22:C22"/>
    <mergeCell ref="B23:C23"/>
  </mergeCells>
  <dataValidations count="1">
    <dataValidation type="list" allowBlank="1" showInputMessage="1" showErrorMessage="1" sqref="C34" xr:uid="{D6B6F209-0F29-4403-B299-1CF82E23562C}">
      <formula1>"Conservador, Moderado, Agressivo"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42728-49C6-44FC-BD85-C9D5BD59DCF0}">
  <dimension ref="A2:H20"/>
  <sheetViews>
    <sheetView workbookViewId="0">
      <selection activeCell="D13" sqref="D13"/>
    </sheetView>
  </sheetViews>
  <sheetFormatPr defaultRowHeight="15"/>
  <cols>
    <col min="1" max="1" width="29.42578125" customWidth="1"/>
    <col min="2" max="2" width="18.140625" customWidth="1"/>
    <col min="3" max="3" width="18.42578125" bestFit="1" customWidth="1"/>
    <col min="7" max="7" width="19" customWidth="1"/>
    <col min="8" max="8" width="20.140625" customWidth="1"/>
  </cols>
  <sheetData>
    <row r="2" spans="1:8">
      <c r="A2" t="s">
        <v>29</v>
      </c>
      <c r="B2" t="s">
        <v>17</v>
      </c>
      <c r="C2" t="s">
        <v>20</v>
      </c>
      <c r="D2" s="5" t="s">
        <v>30</v>
      </c>
    </row>
    <row r="3" spans="1:8">
      <c r="A3" t="str">
        <f>B3&amp;"-"&amp;C3</f>
        <v>Conservador-PAPEL</v>
      </c>
      <c r="B3" t="s">
        <v>31</v>
      </c>
      <c r="C3" s="24" t="s">
        <v>23</v>
      </c>
      <c r="D3" s="6">
        <v>0.3</v>
      </c>
      <c r="H3" t="s">
        <v>30</v>
      </c>
    </row>
    <row r="4" spans="1:8">
      <c r="A4" t="str">
        <f t="shared" ref="A4:A20" si="0">B4&amp;"-"&amp;C4</f>
        <v>Conservador-TIJOLO</v>
      </c>
      <c r="B4" t="s">
        <v>31</v>
      </c>
      <c r="C4" s="24" t="s">
        <v>24</v>
      </c>
      <c r="D4" s="6">
        <v>0.5</v>
      </c>
      <c r="G4" s="20" t="s">
        <v>32</v>
      </c>
      <c r="H4" s="43">
        <f>VLOOKUP(G4,$A:$D,4,FALSE)</f>
        <v>0.35</v>
      </c>
    </row>
    <row r="5" spans="1:8">
      <c r="A5" t="str">
        <f t="shared" si="0"/>
        <v>Conservador-HIBRIDOS</v>
      </c>
      <c r="B5" t="s">
        <v>31</v>
      </c>
      <c r="C5" s="24" t="s">
        <v>25</v>
      </c>
      <c r="D5" s="6">
        <v>0.1</v>
      </c>
    </row>
    <row r="6" spans="1:8">
      <c r="A6" t="str">
        <f t="shared" si="0"/>
        <v>Conservador-FOFS</v>
      </c>
      <c r="B6" t="s">
        <v>31</v>
      </c>
      <c r="C6" s="24" t="s">
        <v>26</v>
      </c>
      <c r="D6" s="6">
        <v>0.1</v>
      </c>
    </row>
    <row r="7" spans="1:8">
      <c r="A7" t="str">
        <f t="shared" si="0"/>
        <v>Conservador-DESENVOLVIMENTO</v>
      </c>
      <c r="B7" t="s">
        <v>31</v>
      </c>
      <c r="C7" s="24" t="s">
        <v>27</v>
      </c>
      <c r="D7" s="6">
        <v>0</v>
      </c>
    </row>
    <row r="8" spans="1:8">
      <c r="A8" s="30" t="str">
        <f t="shared" si="0"/>
        <v>Conservador-HOTELARIAS</v>
      </c>
      <c r="B8" s="30" t="s">
        <v>31</v>
      </c>
      <c r="C8" s="31" t="s">
        <v>28</v>
      </c>
      <c r="D8" s="32">
        <v>0</v>
      </c>
    </row>
    <row r="9" spans="1:8">
      <c r="A9" s="33" t="str">
        <f t="shared" si="0"/>
        <v>Moderado-PAPEL</v>
      </c>
      <c r="B9" t="s">
        <v>33</v>
      </c>
      <c r="C9" s="24" t="s">
        <v>23</v>
      </c>
      <c r="D9" s="6">
        <v>0.32</v>
      </c>
    </row>
    <row r="10" spans="1:8">
      <c r="A10" s="33" t="str">
        <f t="shared" si="0"/>
        <v>Moderado-TIJOLO</v>
      </c>
      <c r="B10" t="s">
        <v>33</v>
      </c>
      <c r="C10" s="24" t="s">
        <v>24</v>
      </c>
      <c r="D10" s="6">
        <v>0.35</v>
      </c>
    </row>
    <row r="11" spans="1:8">
      <c r="A11" s="33" t="str">
        <f t="shared" si="0"/>
        <v>Moderado-HIBRIDOS</v>
      </c>
      <c r="B11" t="s">
        <v>33</v>
      </c>
      <c r="C11" s="24" t="s">
        <v>25</v>
      </c>
      <c r="D11" s="6">
        <v>0.08</v>
      </c>
    </row>
    <row r="12" spans="1:8">
      <c r="A12" s="33" t="str">
        <f t="shared" si="0"/>
        <v>Moderado-FOFS</v>
      </c>
      <c r="B12" t="s">
        <v>33</v>
      </c>
      <c r="C12" s="24" t="s">
        <v>26</v>
      </c>
      <c r="D12" s="6">
        <v>0.05</v>
      </c>
    </row>
    <row r="13" spans="1:8">
      <c r="A13" s="33" t="str">
        <f t="shared" si="0"/>
        <v>Moderado-DESENVOLVIMENTO</v>
      </c>
      <c r="B13" t="s">
        <v>33</v>
      </c>
      <c r="C13" s="24" t="s">
        <v>27</v>
      </c>
      <c r="D13" s="6">
        <v>0.1</v>
      </c>
    </row>
    <row r="14" spans="1:8">
      <c r="A14" s="30" t="str">
        <f t="shared" si="0"/>
        <v>Moderado-HOTELARIAS</v>
      </c>
      <c r="B14" s="30" t="s">
        <v>33</v>
      </c>
      <c r="C14" s="31" t="s">
        <v>28</v>
      </c>
      <c r="D14" s="32">
        <v>0.1</v>
      </c>
    </row>
    <row r="15" spans="1:8">
      <c r="A15" s="33" t="str">
        <f t="shared" si="0"/>
        <v>Agressivo-PAPEL</v>
      </c>
      <c r="B15" t="s">
        <v>18</v>
      </c>
      <c r="C15" s="24" t="s">
        <v>23</v>
      </c>
      <c r="D15" s="6">
        <v>0.5</v>
      </c>
    </row>
    <row r="16" spans="1:8">
      <c r="A16" s="33" t="str">
        <f t="shared" si="0"/>
        <v>Agressivo-TIJOLO</v>
      </c>
      <c r="B16" t="s">
        <v>18</v>
      </c>
      <c r="C16" s="24" t="s">
        <v>24</v>
      </c>
      <c r="D16" s="6">
        <v>0.1</v>
      </c>
    </row>
    <row r="17" spans="1:4">
      <c r="A17" s="33" t="str">
        <f t="shared" si="0"/>
        <v>Agressivo-HIBRIDOS</v>
      </c>
      <c r="B17" t="s">
        <v>18</v>
      </c>
      <c r="C17" s="24" t="s">
        <v>25</v>
      </c>
      <c r="D17" s="6">
        <v>0.05</v>
      </c>
    </row>
    <row r="18" spans="1:4">
      <c r="A18" s="33" t="str">
        <f t="shared" si="0"/>
        <v>Agressivo-FOFS</v>
      </c>
      <c r="B18" t="s">
        <v>18</v>
      </c>
      <c r="C18" s="24" t="s">
        <v>26</v>
      </c>
      <c r="D18" s="6">
        <v>0.05</v>
      </c>
    </row>
    <row r="19" spans="1:4">
      <c r="A19" s="33" t="str">
        <f t="shared" si="0"/>
        <v>Agressivo-DESENVOLVIMENTO</v>
      </c>
      <c r="B19" t="s">
        <v>18</v>
      </c>
      <c r="C19" s="24" t="s">
        <v>27</v>
      </c>
      <c r="D19" s="6">
        <v>0.2</v>
      </c>
    </row>
    <row r="20" spans="1:4">
      <c r="A20" s="33" t="str">
        <f t="shared" si="0"/>
        <v>Agressivo-HOTELARIAS</v>
      </c>
      <c r="B20" t="s">
        <v>18</v>
      </c>
      <c r="C20" s="5" t="s">
        <v>28</v>
      </c>
      <c r="D20" s="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2025-05-17T20:50:11Z</dcterms:created>
  <dcterms:modified xsi:type="dcterms:W3CDTF">2025-05-18T01:18:03Z</dcterms:modified>
  <cp:category/>
  <cp:contentStatus/>
</cp:coreProperties>
</file>