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18F1073D-7EAF-4902-90FE-92F27D43392F}" xr6:coauthVersionLast="36" xr6:coauthVersionMax="36" xr10:uidLastSave="{00000000-0000-0000-0000-000000000000}"/>
  <bookViews>
    <workbookView xWindow="0" yWindow="0" windowWidth="23040" windowHeight="9060" activeTab="3" xr2:uid="{1CF84293-6DA1-41A3-865E-5B88AC501EDC}"/>
  </bookViews>
  <sheets>
    <sheet name="Pearl" sheetId="1" r:id="rId1"/>
    <sheet name="Pascagula" sheetId="2" r:id="rId2"/>
    <sheet name="Escambia" sheetId="3" r:id="rId3"/>
    <sheet name="Yellow" sheetId="5" r:id="rId4"/>
    <sheet name="Choc" sheetId="6" r:id="rId5"/>
    <sheet name="Apalachicola" sheetId="7" r:id="rId6"/>
    <sheet name="Suwanee" sheetId="8" r:id="rId7"/>
  </sheets>
  <externalReferences>
    <externalReference r:id="rId8"/>
  </externalReferences>
  <definedNames>
    <definedName name="a" localSheetId="5">Apalachicola!$B$33</definedName>
    <definedName name="a" localSheetId="4">Choc!$B$33</definedName>
    <definedName name="a" localSheetId="2">Escambia!$B$33</definedName>
    <definedName name="a" localSheetId="1">Pascagula!$B$33</definedName>
    <definedName name="a" localSheetId="0">Pearl!$B$33</definedName>
    <definedName name="a" localSheetId="6">Suwanee!$B$33</definedName>
    <definedName name="a" localSheetId="3">Yellow!$B$33</definedName>
    <definedName name="a">'[1]Mortality-53'!$B$47</definedName>
    <definedName name="b" localSheetId="5">Apalachicola!$B$34</definedName>
    <definedName name="b" localSheetId="4">Choc!$B$34</definedName>
    <definedName name="b" localSheetId="2">Escambia!$B$34</definedName>
    <definedName name="b" localSheetId="1">Pascagula!$B$34</definedName>
    <definedName name="b" localSheetId="0">Pearl!$B$34</definedName>
    <definedName name="b" localSheetId="6">Suwanee!$B$34</definedName>
    <definedName name="b" localSheetId="3">Yellow!$B$34</definedName>
    <definedName name="b">'[1]Mortality-53'!$B$48</definedName>
    <definedName name="K" localSheetId="5">Apalachicola!$B$30</definedName>
    <definedName name="K" localSheetId="4">Choc!$B$30</definedName>
    <definedName name="K" localSheetId="2">Escambia!$B$30</definedName>
    <definedName name="K" localSheetId="1">Pascagula!$B$30</definedName>
    <definedName name="K" localSheetId="0">Pearl!$B$30</definedName>
    <definedName name="K" localSheetId="6">Suwanee!$B$30</definedName>
    <definedName name="K" localSheetId="3">Yellow!$B$30</definedName>
    <definedName name="K">'[1]Mortality-53'!$B$44</definedName>
    <definedName name="Linf" localSheetId="5">Apalachicola!$B$29</definedName>
    <definedName name="Linf" localSheetId="4">Choc!$B$29</definedName>
    <definedName name="Linf" localSheetId="2">Escambia!$B$29</definedName>
    <definedName name="Linf" localSheetId="1">Pascagula!$B$29</definedName>
    <definedName name="Linf" localSheetId="0">Pearl!$B$29</definedName>
    <definedName name="Linf" localSheetId="6">Suwanee!$B$29</definedName>
    <definedName name="Linf" localSheetId="3">Yellow!$B$29</definedName>
    <definedName name="Linf">'[1]Mortality-53'!$B$43</definedName>
    <definedName name="solver_adj" localSheetId="5" hidden="1">Apalachicola!$L$21</definedName>
    <definedName name="solver_adj" localSheetId="4" hidden="1">Choc!$L$21</definedName>
    <definedName name="solver_adj" localSheetId="2" hidden="1">Escambia!$L$20</definedName>
    <definedName name="solver_adj" localSheetId="1" hidden="1">Pascagula!$L$20</definedName>
    <definedName name="solver_adj" localSheetId="0" hidden="1">Pearl!$L$21</definedName>
    <definedName name="solver_adj" localSheetId="6" hidden="1">Suwanee!$L$21</definedName>
    <definedName name="solver_adj" localSheetId="3" hidden="1">Yellow!$L$20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2</definedName>
    <definedName name="solver_drv" localSheetId="4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6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Apalachicola!$L$24</definedName>
    <definedName name="solver_opt" localSheetId="4" hidden="1">Choc!$L$24</definedName>
    <definedName name="solver_opt" localSheetId="2" hidden="1">Escambia!$L$23</definedName>
    <definedName name="solver_opt" localSheetId="1" hidden="1">Pascagula!$L$23</definedName>
    <definedName name="solver_opt" localSheetId="0" hidden="1">Pearl!$L$23</definedName>
    <definedName name="solver_opt" localSheetId="6" hidden="1">Suwanee!$L$24</definedName>
    <definedName name="solver_opt" localSheetId="3" hidden="1">Yellow!$L$23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6" hidden="1">2</definedName>
    <definedName name="solver_rbv" localSheetId="3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6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6" hidden="1">3</definedName>
    <definedName name="solver_typ" localSheetId="3" hidden="1">3</definedName>
    <definedName name="solver_val" localSheetId="5" hidden="1">1932</definedName>
    <definedName name="solver_val" localSheetId="4" hidden="1">1660</definedName>
    <definedName name="solver_val" localSheetId="2" hidden="1">2422</definedName>
    <definedName name="solver_val" localSheetId="1" hidden="1">9088</definedName>
    <definedName name="solver_val" localSheetId="0" hidden="1">1532</definedName>
    <definedName name="solver_val" localSheetId="6" hidden="1">2359</definedName>
    <definedName name="solver_val" localSheetId="3" hidden="1">416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3" hidden="1">3</definedName>
    <definedName name="t0" localSheetId="5">Apalachicola!$B$31</definedName>
    <definedName name="t0" localSheetId="4">Choc!$B$31</definedName>
    <definedName name="t0" localSheetId="2">Escambia!$B$31</definedName>
    <definedName name="t0" localSheetId="1">Pascagula!$B$31</definedName>
    <definedName name="t0" localSheetId="0">Pearl!$B$31</definedName>
    <definedName name="t0" localSheetId="6">Suwanee!$B$31</definedName>
    <definedName name="t0" localSheetId="3">Yellow!$B$31</definedName>
    <definedName name="t0">'[1]Mortality-53'!$B$45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31" i="1" s="1"/>
  <c r="F20" i="1"/>
  <c r="L18" i="7" l="1"/>
  <c r="L18" i="6"/>
  <c r="L18" i="8"/>
  <c r="F31" i="8"/>
  <c r="F31" i="7"/>
  <c r="F31" i="6"/>
  <c r="F31" i="5"/>
  <c r="K31" i="8" l="1"/>
  <c r="F31" i="3" l="1"/>
  <c r="D90" i="8"/>
  <c r="L90" i="8" s="1"/>
  <c r="D89" i="8"/>
  <c r="L89" i="8" s="1"/>
  <c r="D88" i="8"/>
  <c r="E88" i="8" s="1"/>
  <c r="G88" i="8" s="1"/>
  <c r="D87" i="8"/>
  <c r="E87" i="8" s="1"/>
  <c r="G87" i="8" s="1"/>
  <c r="D86" i="8"/>
  <c r="L86" i="8" s="1"/>
  <c r="D85" i="8"/>
  <c r="E85" i="8" s="1"/>
  <c r="G85" i="8" s="1"/>
  <c r="D84" i="8"/>
  <c r="L84" i="8" s="1"/>
  <c r="D83" i="8"/>
  <c r="L83" i="8" s="1"/>
  <c r="D82" i="8"/>
  <c r="E82" i="8" s="1"/>
  <c r="G82" i="8" s="1"/>
  <c r="D81" i="8"/>
  <c r="E81" i="8" s="1"/>
  <c r="G81" i="8" s="1"/>
  <c r="D80" i="8"/>
  <c r="L80" i="8" s="1"/>
  <c r="D79" i="8"/>
  <c r="E79" i="8" s="1"/>
  <c r="G79" i="8" s="1"/>
  <c r="L78" i="8"/>
  <c r="D78" i="8"/>
  <c r="E78" i="8" s="1"/>
  <c r="G78" i="8" s="1"/>
  <c r="D77" i="8"/>
  <c r="L77" i="8" s="1"/>
  <c r="D76" i="8"/>
  <c r="L76" i="8" s="1"/>
  <c r="D75" i="8"/>
  <c r="L75" i="8" s="1"/>
  <c r="D74" i="8"/>
  <c r="L74" i="8" s="1"/>
  <c r="D73" i="8"/>
  <c r="L73" i="8" s="1"/>
  <c r="D72" i="8"/>
  <c r="E72" i="8" s="1"/>
  <c r="G72" i="8" s="1"/>
  <c r="D71" i="8"/>
  <c r="E71" i="8" s="1"/>
  <c r="G71" i="8" s="1"/>
  <c r="D70" i="8"/>
  <c r="L70" i="8" s="1"/>
  <c r="D69" i="8"/>
  <c r="E69" i="8" s="1"/>
  <c r="G69" i="8" s="1"/>
  <c r="D68" i="8"/>
  <c r="E68" i="8" s="1"/>
  <c r="G68" i="8" s="1"/>
  <c r="D67" i="8"/>
  <c r="L67" i="8" s="1"/>
  <c r="D66" i="8"/>
  <c r="L66" i="8" s="1"/>
  <c r="D65" i="8"/>
  <c r="E65" i="8" s="1"/>
  <c r="G65" i="8" s="1"/>
  <c r="D64" i="8"/>
  <c r="L64" i="8" s="1"/>
  <c r="D63" i="8"/>
  <c r="E63" i="8" s="1"/>
  <c r="G63" i="8" s="1"/>
  <c r="D62" i="8"/>
  <c r="E62" i="8" s="1"/>
  <c r="G62" i="8" s="1"/>
  <c r="D61" i="8"/>
  <c r="E61" i="8" s="1"/>
  <c r="G61" i="8" s="1"/>
  <c r="D60" i="8"/>
  <c r="L60" i="8" s="1"/>
  <c r="D59" i="8"/>
  <c r="L59" i="8" s="1"/>
  <c r="D58" i="8"/>
  <c r="L58" i="8" s="1"/>
  <c r="D57" i="8"/>
  <c r="L57" i="8" s="1"/>
  <c r="D56" i="8"/>
  <c r="E56" i="8" s="1"/>
  <c r="G56" i="8" s="1"/>
  <c r="D55" i="8"/>
  <c r="E55" i="8" s="1"/>
  <c r="G55" i="8" s="1"/>
  <c r="D54" i="8"/>
  <c r="L54" i="8" s="1"/>
  <c r="D53" i="8"/>
  <c r="E53" i="8" s="1"/>
  <c r="G53" i="8" s="1"/>
  <c r="D52" i="8"/>
  <c r="E52" i="8" s="1"/>
  <c r="G52" i="8" s="1"/>
  <c r="D51" i="8"/>
  <c r="L51" i="8" s="1"/>
  <c r="D50" i="8"/>
  <c r="L50" i="8" s="1"/>
  <c r="D49" i="8"/>
  <c r="E49" i="8" s="1"/>
  <c r="G49" i="8" s="1"/>
  <c r="D48" i="8"/>
  <c r="L48" i="8" s="1"/>
  <c r="D47" i="8"/>
  <c r="E47" i="8" s="1"/>
  <c r="G47" i="8" s="1"/>
  <c r="D46" i="8"/>
  <c r="E46" i="8" s="1"/>
  <c r="G46" i="8" s="1"/>
  <c r="D45" i="8"/>
  <c r="L45" i="8" s="1"/>
  <c r="D44" i="8"/>
  <c r="L44" i="8" s="1"/>
  <c r="D43" i="8"/>
  <c r="L43" i="8" s="1"/>
  <c r="D42" i="8"/>
  <c r="L42" i="8" s="1"/>
  <c r="D41" i="8"/>
  <c r="L41" i="8" s="1"/>
  <c r="D40" i="8"/>
  <c r="E40" i="8" s="1"/>
  <c r="G40" i="8" s="1"/>
  <c r="D39" i="8"/>
  <c r="E39" i="8" s="1"/>
  <c r="G39" i="8" s="1"/>
  <c r="D38" i="8"/>
  <c r="L38" i="8" s="1"/>
  <c r="D37" i="8"/>
  <c r="E37" i="8" s="1"/>
  <c r="G37" i="8" s="1"/>
  <c r="E36" i="8"/>
  <c r="G36" i="8" s="1"/>
  <c r="D36" i="8"/>
  <c r="L36" i="8" s="1"/>
  <c r="D35" i="8"/>
  <c r="L35" i="8" s="1"/>
  <c r="D34" i="8"/>
  <c r="L34" i="8" s="1"/>
  <c r="D33" i="8"/>
  <c r="E33" i="8" s="1"/>
  <c r="G33" i="8" s="1"/>
  <c r="D32" i="8"/>
  <c r="L32" i="8" s="1"/>
  <c r="D31" i="8"/>
  <c r="L31" i="8" s="1"/>
  <c r="D30" i="8"/>
  <c r="E30" i="8" s="1"/>
  <c r="F26" i="8"/>
  <c r="F25" i="8"/>
  <c r="F24" i="8"/>
  <c r="F23" i="8"/>
  <c r="F22" i="8"/>
  <c r="F21" i="8"/>
  <c r="F20" i="8"/>
  <c r="D90" i="7"/>
  <c r="L90" i="7" s="1"/>
  <c r="D89" i="7"/>
  <c r="L89" i="7" s="1"/>
  <c r="D88" i="7"/>
  <c r="E88" i="7" s="1"/>
  <c r="G88" i="7" s="1"/>
  <c r="D87" i="7"/>
  <c r="E87" i="7" s="1"/>
  <c r="G87" i="7" s="1"/>
  <c r="D86" i="7"/>
  <c r="L86" i="7" s="1"/>
  <c r="D85" i="7"/>
  <c r="E85" i="7" s="1"/>
  <c r="G85" i="7" s="1"/>
  <c r="D84" i="7"/>
  <c r="E84" i="7" s="1"/>
  <c r="G84" i="7" s="1"/>
  <c r="D83" i="7"/>
  <c r="E83" i="7" s="1"/>
  <c r="G83" i="7" s="1"/>
  <c r="E82" i="7"/>
  <c r="G82" i="7" s="1"/>
  <c r="D82" i="7"/>
  <c r="L82" i="7" s="1"/>
  <c r="D81" i="7"/>
  <c r="E81" i="7" s="1"/>
  <c r="G81" i="7" s="1"/>
  <c r="D80" i="7"/>
  <c r="L80" i="7" s="1"/>
  <c r="D79" i="7"/>
  <c r="L79" i="7" s="1"/>
  <c r="L78" i="7"/>
  <c r="E78" i="7"/>
  <c r="G78" i="7" s="1"/>
  <c r="D78" i="7"/>
  <c r="D77" i="7"/>
  <c r="L77" i="7" s="1"/>
  <c r="D76" i="7"/>
  <c r="L76" i="7" s="1"/>
  <c r="D75" i="7"/>
  <c r="E75" i="7" s="1"/>
  <c r="G75" i="7" s="1"/>
  <c r="D74" i="7"/>
  <c r="L74" i="7" s="1"/>
  <c r="D73" i="7"/>
  <c r="L73" i="7" s="1"/>
  <c r="D72" i="7"/>
  <c r="E72" i="7" s="1"/>
  <c r="G72" i="7" s="1"/>
  <c r="D71" i="7"/>
  <c r="E71" i="7" s="1"/>
  <c r="G71" i="7" s="1"/>
  <c r="D70" i="7"/>
  <c r="L70" i="7" s="1"/>
  <c r="D69" i="7"/>
  <c r="E69" i="7" s="1"/>
  <c r="G69" i="7" s="1"/>
  <c r="D68" i="7"/>
  <c r="E68" i="7" s="1"/>
  <c r="G68" i="7" s="1"/>
  <c r="D67" i="7"/>
  <c r="L67" i="7" s="1"/>
  <c r="L66" i="7"/>
  <c r="E66" i="7"/>
  <c r="G66" i="7" s="1"/>
  <c r="D66" i="7"/>
  <c r="L65" i="7"/>
  <c r="D65" i="7"/>
  <c r="E65" i="7" s="1"/>
  <c r="G65" i="7" s="1"/>
  <c r="D64" i="7"/>
  <c r="L64" i="7" s="1"/>
  <c r="D63" i="7"/>
  <c r="L63" i="7" s="1"/>
  <c r="D62" i="7"/>
  <c r="L62" i="7" s="1"/>
  <c r="D61" i="7"/>
  <c r="L61" i="7" s="1"/>
  <c r="D60" i="7"/>
  <c r="L60" i="7" s="1"/>
  <c r="D59" i="7"/>
  <c r="E59" i="7" s="1"/>
  <c r="G59" i="7" s="1"/>
  <c r="D58" i="7"/>
  <c r="L58" i="7" s="1"/>
  <c r="D57" i="7"/>
  <c r="L57" i="7" s="1"/>
  <c r="L56" i="7"/>
  <c r="D56" i="7"/>
  <c r="E56" i="7" s="1"/>
  <c r="G56" i="7" s="1"/>
  <c r="L55" i="7"/>
  <c r="D55" i="7"/>
  <c r="E55" i="7" s="1"/>
  <c r="G55" i="7" s="1"/>
  <c r="D54" i="7"/>
  <c r="L54" i="7" s="1"/>
  <c r="D53" i="7"/>
  <c r="E53" i="7" s="1"/>
  <c r="G53" i="7" s="1"/>
  <c r="D52" i="7"/>
  <c r="E52" i="7" s="1"/>
  <c r="G52" i="7" s="1"/>
  <c r="D51" i="7"/>
  <c r="E51" i="7" s="1"/>
  <c r="G51" i="7" s="1"/>
  <c r="D50" i="7"/>
  <c r="E50" i="7" s="1"/>
  <c r="G50" i="7" s="1"/>
  <c r="D49" i="7"/>
  <c r="E49" i="7" s="1"/>
  <c r="G49" i="7" s="1"/>
  <c r="D48" i="7"/>
  <c r="L48" i="7" s="1"/>
  <c r="D47" i="7"/>
  <c r="L47" i="7" s="1"/>
  <c r="D46" i="7"/>
  <c r="L46" i="7" s="1"/>
  <c r="D45" i="7"/>
  <c r="L45" i="7" s="1"/>
  <c r="E44" i="7"/>
  <c r="G44" i="7" s="1"/>
  <c r="D44" i="7"/>
  <c r="L44" i="7" s="1"/>
  <c r="D43" i="7"/>
  <c r="E43" i="7" s="1"/>
  <c r="G43" i="7" s="1"/>
  <c r="D42" i="7"/>
  <c r="L42" i="7" s="1"/>
  <c r="D41" i="7"/>
  <c r="L41" i="7" s="1"/>
  <c r="D40" i="7"/>
  <c r="E40" i="7" s="1"/>
  <c r="G40" i="7" s="1"/>
  <c r="D39" i="7"/>
  <c r="E39" i="7" s="1"/>
  <c r="G39" i="7" s="1"/>
  <c r="D38" i="7"/>
  <c r="L38" i="7" s="1"/>
  <c r="D37" i="7"/>
  <c r="E37" i="7" s="1"/>
  <c r="G37" i="7" s="1"/>
  <c r="D36" i="7"/>
  <c r="E36" i="7" s="1"/>
  <c r="G36" i="7" s="1"/>
  <c r="D35" i="7"/>
  <c r="L35" i="7" s="1"/>
  <c r="D34" i="7"/>
  <c r="L34" i="7" s="1"/>
  <c r="D33" i="7"/>
  <c r="E33" i="7" s="1"/>
  <c r="G33" i="7" s="1"/>
  <c r="E32" i="7"/>
  <c r="G32" i="7" s="1"/>
  <c r="D32" i="7"/>
  <c r="L32" i="7" s="1"/>
  <c r="K31" i="7"/>
  <c r="D31" i="7"/>
  <c r="L31" i="7" s="1"/>
  <c r="D30" i="7"/>
  <c r="E30" i="7" s="1"/>
  <c r="F26" i="7"/>
  <c r="F25" i="7"/>
  <c r="F24" i="7"/>
  <c r="F23" i="7"/>
  <c r="F22" i="7"/>
  <c r="F21" i="7"/>
  <c r="F20" i="7"/>
  <c r="D90" i="6"/>
  <c r="L90" i="6" s="1"/>
  <c r="D89" i="6"/>
  <c r="E89" i="6" s="1"/>
  <c r="G89" i="6" s="1"/>
  <c r="D88" i="6"/>
  <c r="E88" i="6" s="1"/>
  <c r="G88" i="6" s="1"/>
  <c r="D87" i="6"/>
  <c r="L87" i="6" s="1"/>
  <c r="D86" i="6"/>
  <c r="L86" i="6" s="1"/>
  <c r="D85" i="6"/>
  <c r="E85" i="6" s="1"/>
  <c r="G85" i="6" s="1"/>
  <c r="D84" i="6"/>
  <c r="E84" i="6" s="1"/>
  <c r="G84" i="6" s="1"/>
  <c r="D83" i="6"/>
  <c r="L83" i="6" s="1"/>
  <c r="D82" i="6"/>
  <c r="L82" i="6" s="1"/>
  <c r="D81" i="6"/>
  <c r="E81" i="6" s="1"/>
  <c r="G81" i="6" s="1"/>
  <c r="D80" i="6"/>
  <c r="L80" i="6" s="1"/>
  <c r="D79" i="6"/>
  <c r="L79" i="6" s="1"/>
  <c r="D78" i="6"/>
  <c r="E78" i="6" s="1"/>
  <c r="G78" i="6" s="1"/>
  <c r="D77" i="6"/>
  <c r="L77" i="6" s="1"/>
  <c r="D76" i="6"/>
  <c r="L76" i="6" s="1"/>
  <c r="D75" i="6"/>
  <c r="E75" i="6" s="1"/>
  <c r="G75" i="6" s="1"/>
  <c r="D74" i="6"/>
  <c r="L74" i="6" s="1"/>
  <c r="D73" i="6"/>
  <c r="E73" i="6" s="1"/>
  <c r="G73" i="6" s="1"/>
  <c r="D72" i="6"/>
  <c r="E72" i="6" s="1"/>
  <c r="G72" i="6" s="1"/>
  <c r="D71" i="6"/>
  <c r="L71" i="6" s="1"/>
  <c r="D70" i="6"/>
  <c r="L70" i="6" s="1"/>
  <c r="D69" i="6"/>
  <c r="L69" i="6" s="1"/>
  <c r="D68" i="6"/>
  <c r="E68" i="6" s="1"/>
  <c r="G68" i="6" s="1"/>
  <c r="D67" i="6"/>
  <c r="L67" i="6" s="1"/>
  <c r="D66" i="6"/>
  <c r="E66" i="6" s="1"/>
  <c r="G66" i="6" s="1"/>
  <c r="D65" i="6"/>
  <c r="L65" i="6" s="1"/>
  <c r="D64" i="6"/>
  <c r="L64" i="6" s="1"/>
  <c r="D63" i="6"/>
  <c r="L63" i="6" s="1"/>
  <c r="D62" i="6"/>
  <c r="E62" i="6" s="1"/>
  <c r="G62" i="6" s="1"/>
  <c r="D61" i="6"/>
  <c r="L61" i="6" s="1"/>
  <c r="D60" i="6"/>
  <c r="L60" i="6" s="1"/>
  <c r="D59" i="6"/>
  <c r="L59" i="6" s="1"/>
  <c r="D58" i="6"/>
  <c r="L58" i="6" s="1"/>
  <c r="D57" i="6"/>
  <c r="E57" i="6" s="1"/>
  <c r="G57" i="6" s="1"/>
  <c r="D56" i="6"/>
  <c r="E56" i="6" s="1"/>
  <c r="G56" i="6" s="1"/>
  <c r="D55" i="6"/>
  <c r="L55" i="6" s="1"/>
  <c r="D54" i="6"/>
  <c r="E54" i="6" s="1"/>
  <c r="G54" i="6" s="1"/>
  <c r="D53" i="6"/>
  <c r="L53" i="6" s="1"/>
  <c r="D52" i="6"/>
  <c r="E52" i="6" s="1"/>
  <c r="G52" i="6" s="1"/>
  <c r="D51" i="6"/>
  <c r="L51" i="6" s="1"/>
  <c r="D50" i="6"/>
  <c r="L50" i="6" s="1"/>
  <c r="D49" i="6"/>
  <c r="L49" i="6" s="1"/>
  <c r="D48" i="6"/>
  <c r="L48" i="6" s="1"/>
  <c r="D47" i="6"/>
  <c r="L47" i="6" s="1"/>
  <c r="D46" i="6"/>
  <c r="E46" i="6" s="1"/>
  <c r="G46" i="6" s="1"/>
  <c r="D45" i="6"/>
  <c r="L45" i="6" s="1"/>
  <c r="D44" i="6"/>
  <c r="L44" i="6" s="1"/>
  <c r="D43" i="6"/>
  <c r="L43" i="6" s="1"/>
  <c r="D42" i="6"/>
  <c r="L42" i="6" s="1"/>
  <c r="D41" i="6"/>
  <c r="E41" i="6" s="1"/>
  <c r="G41" i="6" s="1"/>
  <c r="D40" i="6"/>
  <c r="E40" i="6" s="1"/>
  <c r="G40" i="6" s="1"/>
  <c r="D39" i="6"/>
  <c r="L39" i="6" s="1"/>
  <c r="D38" i="6"/>
  <c r="L38" i="6" s="1"/>
  <c r="D37" i="6"/>
  <c r="L37" i="6" s="1"/>
  <c r="D36" i="6"/>
  <c r="E36" i="6" s="1"/>
  <c r="G36" i="6" s="1"/>
  <c r="D35" i="6"/>
  <c r="E35" i="6" s="1"/>
  <c r="G35" i="6" s="1"/>
  <c r="D34" i="6"/>
  <c r="L34" i="6" s="1"/>
  <c r="D33" i="6"/>
  <c r="L33" i="6" s="1"/>
  <c r="D32" i="6"/>
  <c r="L32" i="6" s="1"/>
  <c r="K31" i="6"/>
  <c r="D31" i="6"/>
  <c r="L31" i="6" s="1"/>
  <c r="D30" i="6"/>
  <c r="E30" i="6" s="1"/>
  <c r="F26" i="6"/>
  <c r="F25" i="6"/>
  <c r="F24" i="6"/>
  <c r="F23" i="6"/>
  <c r="F22" i="6"/>
  <c r="F21" i="6"/>
  <c r="F20" i="6"/>
  <c r="D90" i="5"/>
  <c r="L90" i="5" s="1"/>
  <c r="D89" i="5"/>
  <c r="L89" i="5" s="1"/>
  <c r="D88" i="5"/>
  <c r="L88" i="5" s="1"/>
  <c r="D87" i="5"/>
  <c r="L87" i="5" s="1"/>
  <c r="D86" i="5"/>
  <c r="L86" i="5" s="1"/>
  <c r="D85" i="5"/>
  <c r="E85" i="5" s="1"/>
  <c r="G85" i="5" s="1"/>
  <c r="D84" i="5"/>
  <c r="E84" i="5" s="1"/>
  <c r="G84" i="5" s="1"/>
  <c r="D83" i="5"/>
  <c r="L83" i="5" s="1"/>
  <c r="D82" i="5"/>
  <c r="L82" i="5" s="1"/>
  <c r="D81" i="5"/>
  <c r="E81" i="5" s="1"/>
  <c r="G81" i="5" s="1"/>
  <c r="D80" i="5"/>
  <c r="E80" i="5" s="1"/>
  <c r="G80" i="5" s="1"/>
  <c r="D79" i="5"/>
  <c r="L79" i="5" s="1"/>
  <c r="D78" i="5"/>
  <c r="E78" i="5" s="1"/>
  <c r="G78" i="5" s="1"/>
  <c r="D77" i="5"/>
  <c r="L77" i="5" s="1"/>
  <c r="D76" i="5"/>
  <c r="E76" i="5" s="1"/>
  <c r="G76" i="5" s="1"/>
  <c r="D75" i="5"/>
  <c r="L75" i="5" s="1"/>
  <c r="D74" i="5"/>
  <c r="L74" i="5" s="1"/>
  <c r="D73" i="5"/>
  <c r="L73" i="5" s="1"/>
  <c r="D72" i="5"/>
  <c r="L72" i="5" s="1"/>
  <c r="D71" i="5"/>
  <c r="L71" i="5" s="1"/>
  <c r="D70" i="5"/>
  <c r="L70" i="5" s="1"/>
  <c r="D69" i="5"/>
  <c r="E69" i="5" s="1"/>
  <c r="G69" i="5" s="1"/>
  <c r="D68" i="5"/>
  <c r="E68" i="5" s="1"/>
  <c r="G68" i="5" s="1"/>
  <c r="D67" i="5"/>
  <c r="L67" i="5" s="1"/>
  <c r="D66" i="5"/>
  <c r="E66" i="5" s="1"/>
  <c r="G66" i="5" s="1"/>
  <c r="D65" i="5"/>
  <c r="E65" i="5" s="1"/>
  <c r="G65" i="5" s="1"/>
  <c r="D64" i="5"/>
  <c r="L64" i="5" s="1"/>
  <c r="D63" i="5"/>
  <c r="L63" i="5" s="1"/>
  <c r="D62" i="5"/>
  <c r="E62" i="5" s="1"/>
  <c r="G62" i="5" s="1"/>
  <c r="D61" i="5"/>
  <c r="E61" i="5" s="1"/>
  <c r="G61" i="5" s="1"/>
  <c r="D60" i="5"/>
  <c r="L60" i="5" s="1"/>
  <c r="D59" i="5"/>
  <c r="L59" i="5" s="1"/>
  <c r="D58" i="5"/>
  <c r="L58" i="5" s="1"/>
  <c r="D57" i="5"/>
  <c r="L57" i="5" s="1"/>
  <c r="D56" i="5"/>
  <c r="L56" i="5" s="1"/>
  <c r="D55" i="5"/>
  <c r="L55" i="5" s="1"/>
  <c r="D54" i="5"/>
  <c r="L54" i="5" s="1"/>
  <c r="D53" i="5"/>
  <c r="E53" i="5" s="1"/>
  <c r="G53" i="5" s="1"/>
  <c r="D52" i="5"/>
  <c r="E52" i="5" s="1"/>
  <c r="G52" i="5" s="1"/>
  <c r="D51" i="5"/>
  <c r="L51" i="5" s="1"/>
  <c r="D50" i="5"/>
  <c r="E50" i="5" s="1"/>
  <c r="G50" i="5" s="1"/>
  <c r="D49" i="5"/>
  <c r="L49" i="5" s="1"/>
  <c r="D48" i="5"/>
  <c r="L48" i="5" s="1"/>
  <c r="D47" i="5"/>
  <c r="L47" i="5" s="1"/>
  <c r="D46" i="5"/>
  <c r="E46" i="5" s="1"/>
  <c r="G46" i="5" s="1"/>
  <c r="D45" i="5"/>
  <c r="E45" i="5" s="1"/>
  <c r="G45" i="5" s="1"/>
  <c r="D44" i="5"/>
  <c r="L44" i="5" s="1"/>
  <c r="D43" i="5"/>
  <c r="L43" i="5" s="1"/>
  <c r="D42" i="5"/>
  <c r="L42" i="5" s="1"/>
  <c r="D41" i="5"/>
  <c r="L41" i="5" s="1"/>
  <c r="D40" i="5"/>
  <c r="L40" i="5" s="1"/>
  <c r="D39" i="5"/>
  <c r="L39" i="5" s="1"/>
  <c r="D38" i="5"/>
  <c r="E38" i="5" s="1"/>
  <c r="G38" i="5" s="1"/>
  <c r="D37" i="5"/>
  <c r="E37" i="5" s="1"/>
  <c r="G37" i="5" s="1"/>
  <c r="D36" i="5"/>
  <c r="E36" i="5" s="1"/>
  <c r="G36" i="5" s="1"/>
  <c r="D35" i="5"/>
  <c r="L35" i="5" s="1"/>
  <c r="D34" i="5"/>
  <c r="L34" i="5" s="1"/>
  <c r="D33" i="5"/>
  <c r="E33" i="5" s="1"/>
  <c r="G33" i="5" s="1"/>
  <c r="D32" i="5"/>
  <c r="E32" i="5" s="1"/>
  <c r="G32" i="5" s="1"/>
  <c r="K31" i="5"/>
  <c r="D31" i="5"/>
  <c r="L31" i="5" s="1"/>
  <c r="D30" i="5"/>
  <c r="E30" i="5" s="1"/>
  <c r="F26" i="5"/>
  <c r="F25" i="5"/>
  <c r="F24" i="5"/>
  <c r="F23" i="5"/>
  <c r="F22" i="5"/>
  <c r="F21" i="5"/>
  <c r="F20" i="5"/>
  <c r="D90" i="3"/>
  <c r="E90" i="3" s="1"/>
  <c r="G90" i="3" s="1"/>
  <c r="D89" i="3"/>
  <c r="L89" i="3" s="1"/>
  <c r="D88" i="3"/>
  <c r="E88" i="3" s="1"/>
  <c r="G88" i="3" s="1"/>
  <c r="D87" i="3"/>
  <c r="E87" i="3" s="1"/>
  <c r="G87" i="3" s="1"/>
  <c r="D86" i="3"/>
  <c r="L86" i="3" s="1"/>
  <c r="D85" i="3"/>
  <c r="E85" i="3" s="1"/>
  <c r="G85" i="3" s="1"/>
  <c r="D84" i="3"/>
  <c r="L84" i="3" s="1"/>
  <c r="D83" i="3"/>
  <c r="L83" i="3" s="1"/>
  <c r="D82" i="3"/>
  <c r="L82" i="3" s="1"/>
  <c r="D81" i="3"/>
  <c r="L81" i="3" s="1"/>
  <c r="D80" i="3"/>
  <c r="L80" i="3" s="1"/>
  <c r="D79" i="3"/>
  <c r="L79" i="3" s="1"/>
  <c r="D78" i="3"/>
  <c r="L78" i="3" s="1"/>
  <c r="D77" i="3"/>
  <c r="L77" i="3" s="1"/>
  <c r="D76" i="3"/>
  <c r="L76" i="3" s="1"/>
  <c r="D75" i="3"/>
  <c r="E75" i="3" s="1"/>
  <c r="G75" i="3" s="1"/>
  <c r="D74" i="3"/>
  <c r="L74" i="3" s="1"/>
  <c r="D73" i="3"/>
  <c r="L73" i="3" s="1"/>
  <c r="D72" i="3"/>
  <c r="E72" i="3" s="1"/>
  <c r="G72" i="3" s="1"/>
  <c r="D71" i="3"/>
  <c r="L71" i="3" s="1"/>
  <c r="D70" i="3"/>
  <c r="L70" i="3" s="1"/>
  <c r="D69" i="3"/>
  <c r="E69" i="3" s="1"/>
  <c r="G69" i="3" s="1"/>
  <c r="D68" i="3"/>
  <c r="L68" i="3" s="1"/>
  <c r="D67" i="3"/>
  <c r="L67" i="3" s="1"/>
  <c r="D66" i="3"/>
  <c r="E66" i="3" s="1"/>
  <c r="G66" i="3" s="1"/>
  <c r="D65" i="3"/>
  <c r="L65" i="3" s="1"/>
  <c r="D64" i="3"/>
  <c r="L64" i="3" s="1"/>
  <c r="D63" i="3"/>
  <c r="L63" i="3" s="1"/>
  <c r="D62" i="3"/>
  <c r="L62" i="3" s="1"/>
  <c r="D61" i="3"/>
  <c r="L61" i="3" s="1"/>
  <c r="D60" i="3"/>
  <c r="L60" i="3" s="1"/>
  <c r="D59" i="3"/>
  <c r="E59" i="3" s="1"/>
  <c r="G59" i="3" s="1"/>
  <c r="D58" i="3"/>
  <c r="L58" i="3" s="1"/>
  <c r="D57" i="3"/>
  <c r="L57" i="3" s="1"/>
  <c r="D56" i="3"/>
  <c r="E56" i="3" s="1"/>
  <c r="G56" i="3" s="1"/>
  <c r="D55" i="3"/>
  <c r="L55" i="3" s="1"/>
  <c r="D54" i="3"/>
  <c r="L54" i="3" s="1"/>
  <c r="D53" i="3"/>
  <c r="E53" i="3" s="1"/>
  <c r="G53" i="3" s="1"/>
  <c r="D52" i="3"/>
  <c r="E52" i="3" s="1"/>
  <c r="G52" i="3" s="1"/>
  <c r="D51" i="3"/>
  <c r="D50" i="3"/>
  <c r="E50" i="3" s="1"/>
  <c r="G50" i="3" s="1"/>
  <c r="D49" i="3"/>
  <c r="L49" i="3" s="1"/>
  <c r="D48" i="3"/>
  <c r="L48" i="3" s="1"/>
  <c r="D47" i="3"/>
  <c r="L47" i="3" s="1"/>
  <c r="D46" i="3"/>
  <c r="L46" i="3" s="1"/>
  <c r="D45" i="3"/>
  <c r="L45" i="3" s="1"/>
  <c r="D44" i="3"/>
  <c r="L44" i="3" s="1"/>
  <c r="D43" i="3"/>
  <c r="E43" i="3" s="1"/>
  <c r="G43" i="3" s="1"/>
  <c r="D42" i="3"/>
  <c r="L42" i="3" s="1"/>
  <c r="D41" i="3"/>
  <c r="L41" i="3" s="1"/>
  <c r="D40" i="3"/>
  <c r="E40" i="3" s="1"/>
  <c r="G40" i="3" s="1"/>
  <c r="D39" i="3"/>
  <c r="L39" i="3" s="1"/>
  <c r="D38" i="3"/>
  <c r="L38" i="3" s="1"/>
  <c r="D37" i="3"/>
  <c r="E37" i="3" s="1"/>
  <c r="G37" i="3" s="1"/>
  <c r="D36" i="3"/>
  <c r="L36" i="3" s="1"/>
  <c r="D35" i="3"/>
  <c r="D34" i="3"/>
  <c r="E34" i="3" s="1"/>
  <c r="G34" i="3" s="1"/>
  <c r="D33" i="3"/>
  <c r="L33" i="3" s="1"/>
  <c r="D32" i="3"/>
  <c r="L32" i="3" s="1"/>
  <c r="K31" i="3"/>
  <c r="D31" i="3"/>
  <c r="E31" i="3" s="1"/>
  <c r="G31" i="3" s="1"/>
  <c r="D30" i="3"/>
  <c r="E30" i="3" s="1"/>
  <c r="F26" i="3"/>
  <c r="F25" i="3"/>
  <c r="F24" i="3"/>
  <c r="F23" i="3"/>
  <c r="F22" i="3"/>
  <c r="F21" i="3"/>
  <c r="F20" i="3"/>
  <c r="F31" i="2"/>
  <c r="D90" i="2"/>
  <c r="D89" i="2"/>
  <c r="L89" i="2" s="1"/>
  <c r="D88" i="2"/>
  <c r="E88" i="2" s="1"/>
  <c r="G88" i="2" s="1"/>
  <c r="D87" i="2"/>
  <c r="L87" i="2" s="1"/>
  <c r="D86" i="2"/>
  <c r="L86" i="2" s="1"/>
  <c r="D85" i="2"/>
  <c r="E85" i="2" s="1"/>
  <c r="G85" i="2" s="1"/>
  <c r="D84" i="2"/>
  <c r="L84" i="2" s="1"/>
  <c r="D83" i="2"/>
  <c r="L83" i="2" s="1"/>
  <c r="D82" i="2"/>
  <c r="L82" i="2" s="1"/>
  <c r="D81" i="2"/>
  <c r="E81" i="2" s="1"/>
  <c r="G81" i="2" s="1"/>
  <c r="D80" i="2"/>
  <c r="L80" i="2" s="1"/>
  <c r="D79" i="2"/>
  <c r="L79" i="2" s="1"/>
  <c r="D78" i="2"/>
  <c r="L78" i="2" s="1"/>
  <c r="D77" i="2"/>
  <c r="L77" i="2" s="1"/>
  <c r="D76" i="2"/>
  <c r="L76" i="2" s="1"/>
  <c r="D75" i="2"/>
  <c r="E75" i="2" s="1"/>
  <c r="G75" i="2" s="1"/>
  <c r="D74" i="2"/>
  <c r="D73" i="2"/>
  <c r="L73" i="2" s="1"/>
  <c r="D72" i="2"/>
  <c r="E72" i="2" s="1"/>
  <c r="G72" i="2" s="1"/>
  <c r="D71" i="2"/>
  <c r="L71" i="2" s="1"/>
  <c r="D70" i="2"/>
  <c r="L70" i="2" s="1"/>
  <c r="D69" i="2"/>
  <c r="E69" i="2" s="1"/>
  <c r="G69" i="2" s="1"/>
  <c r="D68" i="2"/>
  <c r="L68" i="2" s="1"/>
  <c r="D67" i="2"/>
  <c r="L67" i="2" s="1"/>
  <c r="D66" i="2"/>
  <c r="E66" i="2" s="1"/>
  <c r="G66" i="2" s="1"/>
  <c r="D65" i="2"/>
  <c r="E65" i="2" s="1"/>
  <c r="G65" i="2" s="1"/>
  <c r="D64" i="2"/>
  <c r="L64" i="2" s="1"/>
  <c r="D63" i="2"/>
  <c r="L63" i="2" s="1"/>
  <c r="D62" i="2"/>
  <c r="L62" i="2" s="1"/>
  <c r="D61" i="2"/>
  <c r="L61" i="2" s="1"/>
  <c r="D60" i="2"/>
  <c r="L60" i="2" s="1"/>
  <c r="D59" i="2"/>
  <c r="E59" i="2" s="1"/>
  <c r="G59" i="2" s="1"/>
  <c r="D58" i="2"/>
  <c r="D57" i="2"/>
  <c r="L57" i="2" s="1"/>
  <c r="D56" i="2"/>
  <c r="L56" i="2" s="1"/>
  <c r="D55" i="2"/>
  <c r="L55" i="2" s="1"/>
  <c r="D54" i="2"/>
  <c r="L54" i="2" s="1"/>
  <c r="D53" i="2"/>
  <c r="E53" i="2" s="1"/>
  <c r="G53" i="2" s="1"/>
  <c r="D52" i="2"/>
  <c r="L52" i="2" s="1"/>
  <c r="D51" i="2"/>
  <c r="D50" i="2"/>
  <c r="L50" i="2" s="1"/>
  <c r="D49" i="2"/>
  <c r="E49" i="2" s="1"/>
  <c r="G49" i="2" s="1"/>
  <c r="D48" i="2"/>
  <c r="L48" i="2" s="1"/>
  <c r="D47" i="2"/>
  <c r="L47" i="2" s="1"/>
  <c r="D46" i="2"/>
  <c r="L46" i="2" s="1"/>
  <c r="D45" i="2"/>
  <c r="L45" i="2" s="1"/>
  <c r="D44" i="2"/>
  <c r="L44" i="2" s="1"/>
  <c r="D43" i="2"/>
  <c r="E43" i="2" s="1"/>
  <c r="G43" i="2" s="1"/>
  <c r="D42" i="2"/>
  <c r="D41" i="2"/>
  <c r="L41" i="2" s="1"/>
  <c r="D40" i="2"/>
  <c r="L40" i="2" s="1"/>
  <c r="D39" i="2"/>
  <c r="L39" i="2" s="1"/>
  <c r="D38" i="2"/>
  <c r="L38" i="2" s="1"/>
  <c r="D37" i="2"/>
  <c r="E37" i="2" s="1"/>
  <c r="G37" i="2" s="1"/>
  <c r="D36" i="2"/>
  <c r="L36" i="2" s="1"/>
  <c r="D35" i="2"/>
  <c r="E35" i="2" s="1"/>
  <c r="G35" i="2" s="1"/>
  <c r="D34" i="2"/>
  <c r="E34" i="2" s="1"/>
  <c r="G34" i="2" s="1"/>
  <c r="D33" i="2"/>
  <c r="E33" i="2" s="1"/>
  <c r="G33" i="2" s="1"/>
  <c r="D32" i="2"/>
  <c r="L32" i="2" s="1"/>
  <c r="K31" i="2"/>
  <c r="D31" i="2"/>
  <c r="L31" i="2" s="1"/>
  <c r="D30" i="2"/>
  <c r="E30" i="2" s="1"/>
  <c r="F26" i="2"/>
  <c r="F25" i="2"/>
  <c r="F24" i="2"/>
  <c r="F23" i="2"/>
  <c r="F22" i="2"/>
  <c r="F21" i="2"/>
  <c r="F20" i="2"/>
  <c r="K31" i="1"/>
  <c r="E59" i="5" l="1"/>
  <c r="G59" i="5" s="1"/>
  <c r="E60" i="5"/>
  <c r="G60" i="5" s="1"/>
  <c r="E71" i="5"/>
  <c r="G71" i="5" s="1"/>
  <c r="L82" i="8"/>
  <c r="L85" i="8"/>
  <c r="E66" i="8"/>
  <c r="G66" i="8" s="1"/>
  <c r="L52" i="8"/>
  <c r="L33" i="8"/>
  <c r="E44" i="8"/>
  <c r="G44" i="8" s="1"/>
  <c r="E35" i="8"/>
  <c r="G35" i="8" s="1"/>
  <c r="E60" i="8"/>
  <c r="G60" i="8" s="1"/>
  <c r="L47" i="8"/>
  <c r="E74" i="8"/>
  <c r="G74" i="8" s="1"/>
  <c r="L88" i="8"/>
  <c r="L68" i="8"/>
  <c r="M31" i="6"/>
  <c r="M31" i="7"/>
  <c r="M31" i="5"/>
  <c r="L88" i="3"/>
  <c r="E64" i="5"/>
  <c r="G64" i="5" s="1"/>
  <c r="L66" i="6"/>
  <c r="E42" i="6"/>
  <c r="G42" i="6" s="1"/>
  <c r="L78" i="6"/>
  <c r="E43" i="6"/>
  <c r="G43" i="6" s="1"/>
  <c r="E31" i="6"/>
  <c r="G31" i="6" s="1"/>
  <c r="L49" i="7"/>
  <c r="L69" i="7"/>
  <c r="L39" i="7"/>
  <c r="L50" i="7"/>
  <c r="L40" i="7"/>
  <c r="E62" i="7"/>
  <c r="G62" i="7" s="1"/>
  <c r="L52" i="7"/>
  <c r="L36" i="7"/>
  <c r="L53" i="7"/>
  <c r="L75" i="7"/>
  <c r="L87" i="7"/>
  <c r="E48" i="7"/>
  <c r="G48" i="7" s="1"/>
  <c r="E31" i="8"/>
  <c r="G31" i="8" s="1"/>
  <c r="L37" i="8"/>
  <c r="L63" i="8"/>
  <c r="L72" i="8"/>
  <c r="L81" i="8"/>
  <c r="L56" i="8"/>
  <c r="L65" i="8"/>
  <c r="L40" i="8"/>
  <c r="L49" i="8"/>
  <c r="E90" i="8"/>
  <c r="G90" i="8" s="1"/>
  <c r="L53" i="8"/>
  <c r="E50" i="8"/>
  <c r="G50" i="8" s="1"/>
  <c r="E58" i="8"/>
  <c r="G58" i="8" s="1"/>
  <c r="E34" i="8"/>
  <c r="G34" i="8" s="1"/>
  <c r="E42" i="8"/>
  <c r="G42" i="8" s="1"/>
  <c r="E75" i="8"/>
  <c r="G75" i="8" s="1"/>
  <c r="E83" i="8"/>
  <c r="G83" i="8" s="1"/>
  <c r="L79" i="8"/>
  <c r="E59" i="8"/>
  <c r="G59" i="8" s="1"/>
  <c r="E67" i="8"/>
  <c r="G67" i="8" s="1"/>
  <c r="L62" i="8"/>
  <c r="L46" i="8"/>
  <c r="E43" i="8"/>
  <c r="G43" i="8" s="1"/>
  <c r="E51" i="8"/>
  <c r="G51" i="8" s="1"/>
  <c r="E84" i="8"/>
  <c r="G84" i="8" s="1"/>
  <c r="L69" i="8"/>
  <c r="E76" i="8"/>
  <c r="G76" i="8" s="1"/>
  <c r="M31" i="8"/>
  <c r="L75" i="2"/>
  <c r="M31" i="2"/>
  <c r="H31" i="8"/>
  <c r="F32" i="8"/>
  <c r="L85" i="6"/>
  <c r="E34" i="5"/>
  <c r="G34" i="5" s="1"/>
  <c r="L37" i="7"/>
  <c r="E46" i="7"/>
  <c r="G46" i="7" s="1"/>
  <c r="L71" i="7"/>
  <c r="E80" i="7"/>
  <c r="G80" i="7" s="1"/>
  <c r="L88" i="7"/>
  <c r="E32" i="8"/>
  <c r="G32" i="8" s="1"/>
  <c r="E48" i="8"/>
  <c r="G48" i="8" s="1"/>
  <c r="E64" i="8"/>
  <c r="G64" i="8" s="1"/>
  <c r="E80" i="8"/>
  <c r="G80" i="8" s="1"/>
  <c r="E87" i="6"/>
  <c r="G87" i="6" s="1"/>
  <c r="E64" i="7"/>
  <c r="G64" i="7" s="1"/>
  <c r="L72" i="7"/>
  <c r="L81" i="7"/>
  <c r="E38" i="8"/>
  <c r="G38" i="8" s="1"/>
  <c r="E54" i="8"/>
  <c r="G54" i="8" s="1"/>
  <c r="E70" i="8"/>
  <c r="G70" i="8" s="1"/>
  <c r="E86" i="8"/>
  <c r="G86" i="8" s="1"/>
  <c r="L62" i="6"/>
  <c r="E31" i="7"/>
  <c r="G31" i="7" s="1"/>
  <c r="E41" i="8"/>
  <c r="G41" i="8" s="1"/>
  <c r="E57" i="8"/>
  <c r="G57" i="8" s="1"/>
  <c r="E73" i="8"/>
  <c r="G73" i="8" s="1"/>
  <c r="E89" i="8"/>
  <c r="G89" i="8" s="1"/>
  <c r="E45" i="8"/>
  <c r="G45" i="8" s="1"/>
  <c r="E77" i="8"/>
  <c r="G77" i="8" s="1"/>
  <c r="L39" i="8"/>
  <c r="L55" i="8"/>
  <c r="L71" i="8"/>
  <c r="L87" i="8"/>
  <c r="L66" i="3"/>
  <c r="E79" i="5"/>
  <c r="G79" i="5" s="1"/>
  <c r="L36" i="6"/>
  <c r="L38" i="5"/>
  <c r="L61" i="8"/>
  <c r="L33" i="7"/>
  <c r="L59" i="7"/>
  <c r="E76" i="7"/>
  <c r="G76" i="7" s="1"/>
  <c r="L84" i="7"/>
  <c r="L66" i="2"/>
  <c r="E82" i="5"/>
  <c r="G82" i="5" s="1"/>
  <c r="L81" i="6"/>
  <c r="E34" i="7"/>
  <c r="G34" i="7" s="1"/>
  <c r="L43" i="7"/>
  <c r="E60" i="7"/>
  <c r="G60" i="7" s="1"/>
  <c r="L68" i="7"/>
  <c r="L85" i="7"/>
  <c r="H31" i="7"/>
  <c r="F32" i="7"/>
  <c r="E74" i="6"/>
  <c r="G74" i="6" s="1"/>
  <c r="L88" i="6"/>
  <c r="E42" i="7"/>
  <c r="G42" i="7" s="1"/>
  <c r="E58" i="7"/>
  <c r="G58" i="7" s="1"/>
  <c r="E74" i="7"/>
  <c r="G74" i="7" s="1"/>
  <c r="E90" i="7"/>
  <c r="G90" i="7" s="1"/>
  <c r="E37" i="6"/>
  <c r="G37" i="6" s="1"/>
  <c r="L52" i="6"/>
  <c r="E59" i="6"/>
  <c r="G59" i="6" s="1"/>
  <c r="E82" i="6"/>
  <c r="G82" i="6" s="1"/>
  <c r="E45" i="7"/>
  <c r="G45" i="7" s="1"/>
  <c r="E61" i="7"/>
  <c r="G61" i="7" s="1"/>
  <c r="E77" i="7"/>
  <c r="G77" i="7" s="1"/>
  <c r="L52" i="3"/>
  <c r="E53" i="6"/>
  <c r="G53" i="6" s="1"/>
  <c r="E38" i="7"/>
  <c r="G38" i="7" s="1"/>
  <c r="E70" i="7"/>
  <c r="G70" i="7" s="1"/>
  <c r="L65" i="5"/>
  <c r="E88" i="5"/>
  <c r="G88" i="5" s="1"/>
  <c r="E32" i="6"/>
  <c r="G32" i="6" s="1"/>
  <c r="E39" i="6"/>
  <c r="G39" i="6" s="1"/>
  <c r="E69" i="6"/>
  <c r="G69" i="6" s="1"/>
  <c r="L84" i="6"/>
  <c r="E41" i="7"/>
  <c r="G41" i="7" s="1"/>
  <c r="E57" i="7"/>
  <c r="G57" i="7" s="1"/>
  <c r="E73" i="7"/>
  <c r="G73" i="7" s="1"/>
  <c r="E89" i="7"/>
  <c r="G89" i="7" s="1"/>
  <c r="E90" i="6"/>
  <c r="G90" i="6" s="1"/>
  <c r="L75" i="6"/>
  <c r="E33" i="6"/>
  <c r="G33" i="6" s="1"/>
  <c r="E48" i="6"/>
  <c r="G48" i="6" s="1"/>
  <c r="E55" i="6"/>
  <c r="G55" i="6" s="1"/>
  <c r="E47" i="7"/>
  <c r="G47" i="7" s="1"/>
  <c r="E63" i="7"/>
  <c r="G63" i="7" s="1"/>
  <c r="E79" i="7"/>
  <c r="G79" i="7" s="1"/>
  <c r="E67" i="7"/>
  <c r="G67" i="7" s="1"/>
  <c r="E54" i="7"/>
  <c r="G54" i="7" s="1"/>
  <c r="L68" i="6"/>
  <c r="E35" i="7"/>
  <c r="G35" i="7" s="1"/>
  <c r="L46" i="6"/>
  <c r="L90" i="3"/>
  <c r="L32" i="5"/>
  <c r="L40" i="6"/>
  <c r="E49" i="6"/>
  <c r="G49" i="6" s="1"/>
  <c r="E64" i="6"/>
  <c r="G64" i="6" s="1"/>
  <c r="E71" i="6"/>
  <c r="G71" i="6" s="1"/>
  <c r="E86" i="7"/>
  <c r="G86" i="7" s="1"/>
  <c r="E44" i="2"/>
  <c r="G44" i="2" s="1"/>
  <c r="L31" i="3"/>
  <c r="M31" i="3" s="1"/>
  <c r="L45" i="5"/>
  <c r="E86" i="6"/>
  <c r="G86" i="6" s="1"/>
  <c r="L51" i="7"/>
  <c r="L83" i="7"/>
  <c r="E60" i="2"/>
  <c r="G60" i="2" s="1"/>
  <c r="E34" i="6"/>
  <c r="G34" i="6" s="1"/>
  <c r="L56" i="6"/>
  <c r="E65" i="6"/>
  <c r="G65" i="6" s="1"/>
  <c r="E80" i="6"/>
  <c r="G80" i="6" s="1"/>
  <c r="E87" i="5"/>
  <c r="G87" i="5" s="1"/>
  <c r="E50" i="6"/>
  <c r="G50" i="6" s="1"/>
  <c r="L72" i="6"/>
  <c r="L50" i="5"/>
  <c r="E72" i="5"/>
  <c r="G72" i="5" s="1"/>
  <c r="E58" i="6"/>
  <c r="G58" i="6" s="1"/>
  <c r="H31" i="6"/>
  <c r="F32" i="6"/>
  <c r="E87" i="2"/>
  <c r="G87" i="2" s="1"/>
  <c r="L53" i="3"/>
  <c r="E39" i="5"/>
  <c r="G39" i="5" s="1"/>
  <c r="E45" i="6"/>
  <c r="G45" i="6" s="1"/>
  <c r="E61" i="6"/>
  <c r="G61" i="6" s="1"/>
  <c r="E77" i="6"/>
  <c r="G77" i="6" s="1"/>
  <c r="E67" i="6"/>
  <c r="G67" i="6" s="1"/>
  <c r="E83" i="6"/>
  <c r="G83" i="6" s="1"/>
  <c r="E80" i="3"/>
  <c r="G80" i="3" s="1"/>
  <c r="E75" i="5"/>
  <c r="G75" i="5" s="1"/>
  <c r="L80" i="5"/>
  <c r="E38" i="6"/>
  <c r="G38" i="6" s="1"/>
  <c r="L66" i="5"/>
  <c r="L33" i="5"/>
  <c r="L81" i="5"/>
  <c r="L37" i="2"/>
  <c r="E43" i="5"/>
  <c r="G43" i="5" s="1"/>
  <c r="E48" i="5"/>
  <c r="G48" i="5" s="1"/>
  <c r="E55" i="5"/>
  <c r="G55" i="5" s="1"/>
  <c r="E47" i="6"/>
  <c r="G47" i="6" s="1"/>
  <c r="E63" i="6"/>
  <c r="G63" i="6" s="1"/>
  <c r="E79" i="6"/>
  <c r="G79" i="6" s="1"/>
  <c r="L61" i="5"/>
  <c r="L76" i="5"/>
  <c r="E54" i="5"/>
  <c r="G54" i="5" s="1"/>
  <c r="E44" i="6"/>
  <c r="G44" i="6" s="1"/>
  <c r="E76" i="6"/>
  <c r="G76" i="6" s="1"/>
  <c r="E48" i="3"/>
  <c r="G48" i="3" s="1"/>
  <c r="E56" i="5"/>
  <c r="G56" i="5" s="1"/>
  <c r="E63" i="5"/>
  <c r="G63" i="5" s="1"/>
  <c r="E68" i="3"/>
  <c r="G68" i="3" s="1"/>
  <c r="E51" i="6"/>
  <c r="G51" i="6" s="1"/>
  <c r="E36" i="3"/>
  <c r="G36" i="3" s="1"/>
  <c r="E44" i="5"/>
  <c r="G44" i="5" s="1"/>
  <c r="E49" i="5"/>
  <c r="G49" i="5" s="1"/>
  <c r="E70" i="5"/>
  <c r="G70" i="5" s="1"/>
  <c r="E77" i="5"/>
  <c r="G77" i="5" s="1"/>
  <c r="L35" i="6"/>
  <c r="E70" i="6"/>
  <c r="G70" i="6" s="1"/>
  <c r="E60" i="6"/>
  <c r="G60" i="6" s="1"/>
  <c r="E82" i="2"/>
  <c r="G82" i="2" s="1"/>
  <c r="L87" i="3"/>
  <c r="L54" i="6"/>
  <c r="E36" i="2"/>
  <c r="G36" i="2" s="1"/>
  <c r="L41" i="6"/>
  <c r="L57" i="6"/>
  <c r="L73" i="6"/>
  <c r="L89" i="6"/>
  <c r="E40" i="5"/>
  <c r="G40" i="5" s="1"/>
  <c r="E32" i="3"/>
  <c r="G32" i="3" s="1"/>
  <c r="L37" i="3"/>
  <c r="E64" i="3"/>
  <c r="G64" i="3" s="1"/>
  <c r="L75" i="3"/>
  <c r="E47" i="5"/>
  <c r="G47" i="5" s="1"/>
  <c r="L65" i="2"/>
  <c r="L69" i="3"/>
  <c r="E31" i="5"/>
  <c r="G31" i="5" s="1"/>
  <c r="E86" i="5"/>
  <c r="G86" i="5" s="1"/>
  <c r="E78" i="2"/>
  <c r="G78" i="2" s="1"/>
  <c r="H31" i="5"/>
  <c r="F32" i="5"/>
  <c r="E39" i="3"/>
  <c r="G39" i="3" s="1"/>
  <c r="E55" i="3"/>
  <c r="G55" i="3" s="1"/>
  <c r="E71" i="3"/>
  <c r="G71" i="3" s="1"/>
  <c r="L37" i="5"/>
  <c r="E42" i="5"/>
  <c r="G42" i="5" s="1"/>
  <c r="L53" i="5"/>
  <c r="E58" i="5"/>
  <c r="G58" i="5" s="1"/>
  <c r="L69" i="5"/>
  <c r="E74" i="5"/>
  <c r="G74" i="5" s="1"/>
  <c r="L85" i="5"/>
  <c r="E90" i="5"/>
  <c r="G90" i="5" s="1"/>
  <c r="E33" i="3"/>
  <c r="G33" i="3" s="1"/>
  <c r="L40" i="3"/>
  <c r="E49" i="3"/>
  <c r="G49" i="3" s="1"/>
  <c r="L56" i="3"/>
  <c r="E65" i="3"/>
  <c r="G65" i="3" s="1"/>
  <c r="L72" i="3"/>
  <c r="E81" i="3"/>
  <c r="G81" i="3" s="1"/>
  <c r="E35" i="5"/>
  <c r="G35" i="5" s="1"/>
  <c r="L46" i="5"/>
  <c r="E51" i="5"/>
  <c r="G51" i="5" s="1"/>
  <c r="L62" i="5"/>
  <c r="E67" i="5"/>
  <c r="G67" i="5" s="1"/>
  <c r="L78" i="5"/>
  <c r="E83" i="5"/>
  <c r="G83" i="5" s="1"/>
  <c r="L34" i="2"/>
  <c r="E46" i="2"/>
  <c r="G46" i="2" s="1"/>
  <c r="E71" i="2"/>
  <c r="G71" i="2" s="1"/>
  <c r="L36" i="5"/>
  <c r="E41" i="5"/>
  <c r="G41" i="5" s="1"/>
  <c r="L52" i="5"/>
  <c r="E57" i="5"/>
  <c r="G57" i="5" s="1"/>
  <c r="L68" i="5"/>
  <c r="E73" i="5"/>
  <c r="G73" i="5" s="1"/>
  <c r="L84" i="5"/>
  <c r="E89" i="5"/>
  <c r="G89" i="5" s="1"/>
  <c r="L34" i="3"/>
  <c r="L43" i="3"/>
  <c r="L50" i="3"/>
  <c r="L59" i="3"/>
  <c r="E62" i="2"/>
  <c r="G62" i="2" s="1"/>
  <c r="E44" i="3"/>
  <c r="G44" i="3" s="1"/>
  <c r="E60" i="3"/>
  <c r="G60" i="3" s="1"/>
  <c r="E76" i="3"/>
  <c r="G76" i="3" s="1"/>
  <c r="E84" i="3"/>
  <c r="G84" i="3" s="1"/>
  <c r="E52" i="2"/>
  <c r="G52" i="2" s="1"/>
  <c r="E46" i="3"/>
  <c r="G46" i="3" s="1"/>
  <c r="E62" i="3"/>
  <c r="G62" i="3" s="1"/>
  <c r="E78" i="3"/>
  <c r="G78" i="3" s="1"/>
  <c r="L85" i="3"/>
  <c r="L53" i="2"/>
  <c r="E51" i="2"/>
  <c r="G51" i="2" s="1"/>
  <c r="L51" i="2"/>
  <c r="L35" i="3"/>
  <c r="E35" i="3"/>
  <c r="G35" i="3" s="1"/>
  <c r="L74" i="2"/>
  <c r="E74" i="2"/>
  <c r="G74" i="2" s="1"/>
  <c r="L90" i="2"/>
  <c r="E90" i="2"/>
  <c r="G90" i="2" s="1"/>
  <c r="L42" i="2"/>
  <c r="E42" i="2"/>
  <c r="G42" i="2" s="1"/>
  <c r="L58" i="2"/>
  <c r="E58" i="2"/>
  <c r="G58" i="2" s="1"/>
  <c r="E51" i="3"/>
  <c r="G51" i="3" s="1"/>
  <c r="L51" i="3"/>
  <c r="H31" i="3"/>
  <c r="F32" i="3"/>
  <c r="E40" i="2"/>
  <c r="G40" i="2" s="1"/>
  <c r="L88" i="2"/>
  <c r="E42" i="3"/>
  <c r="G42" i="3" s="1"/>
  <c r="E58" i="3"/>
  <c r="G58" i="3" s="1"/>
  <c r="E74" i="3"/>
  <c r="G74" i="3" s="1"/>
  <c r="E50" i="2"/>
  <c r="G50" i="2" s="1"/>
  <c r="E56" i="2"/>
  <c r="G56" i="2" s="1"/>
  <c r="L72" i="2"/>
  <c r="L81" i="2"/>
  <c r="E45" i="3"/>
  <c r="G45" i="3" s="1"/>
  <c r="E61" i="3"/>
  <c r="G61" i="3" s="1"/>
  <c r="E77" i="3"/>
  <c r="G77" i="3" s="1"/>
  <c r="E67" i="2"/>
  <c r="G67" i="2" s="1"/>
  <c r="E38" i="3"/>
  <c r="G38" i="3" s="1"/>
  <c r="E54" i="3"/>
  <c r="G54" i="3" s="1"/>
  <c r="E70" i="3"/>
  <c r="G70" i="3" s="1"/>
  <c r="E86" i="3"/>
  <c r="G86" i="3" s="1"/>
  <c r="E83" i="2"/>
  <c r="G83" i="2" s="1"/>
  <c r="E41" i="3"/>
  <c r="G41" i="3" s="1"/>
  <c r="E57" i="3"/>
  <c r="G57" i="3" s="1"/>
  <c r="E73" i="3"/>
  <c r="G73" i="3" s="1"/>
  <c r="E89" i="3"/>
  <c r="G89" i="3" s="1"/>
  <c r="E67" i="3"/>
  <c r="G67" i="3" s="1"/>
  <c r="E83" i="3"/>
  <c r="G83" i="3" s="1"/>
  <c r="E76" i="2"/>
  <c r="G76" i="2" s="1"/>
  <c r="E82" i="3"/>
  <c r="G82" i="3" s="1"/>
  <c r="E84" i="2"/>
  <c r="G84" i="2" s="1"/>
  <c r="E68" i="2"/>
  <c r="G68" i="2" s="1"/>
  <c r="E31" i="2"/>
  <c r="G31" i="2" s="1"/>
  <c r="L69" i="2"/>
  <c r="L85" i="2"/>
  <c r="E63" i="3"/>
  <c r="G63" i="3" s="1"/>
  <c r="L35" i="2"/>
  <c r="E47" i="3"/>
  <c r="G47" i="3" s="1"/>
  <c r="E79" i="3"/>
  <c r="G79" i="3" s="1"/>
  <c r="E39" i="2"/>
  <c r="G39" i="2" s="1"/>
  <c r="E55" i="2"/>
  <c r="G55" i="2" s="1"/>
  <c r="H31" i="2"/>
  <c r="I31" i="2" s="1"/>
  <c r="F32" i="2"/>
  <c r="E45" i="2"/>
  <c r="G45" i="2" s="1"/>
  <c r="E61" i="2"/>
  <c r="G61" i="2" s="1"/>
  <c r="E77" i="2"/>
  <c r="G77" i="2" s="1"/>
  <c r="E32" i="2"/>
  <c r="G32" i="2" s="1"/>
  <c r="L43" i="2"/>
  <c r="E48" i="2"/>
  <c r="G48" i="2" s="1"/>
  <c r="L59" i="2"/>
  <c r="E64" i="2"/>
  <c r="G64" i="2" s="1"/>
  <c r="E80" i="2"/>
  <c r="G80" i="2" s="1"/>
  <c r="L33" i="2"/>
  <c r="E38" i="2"/>
  <c r="G38" i="2" s="1"/>
  <c r="L49" i="2"/>
  <c r="E54" i="2"/>
  <c r="G54" i="2" s="1"/>
  <c r="E70" i="2"/>
  <c r="G70" i="2" s="1"/>
  <c r="E86" i="2"/>
  <c r="G86" i="2" s="1"/>
  <c r="E41" i="2"/>
  <c r="G41" i="2" s="1"/>
  <c r="E57" i="2"/>
  <c r="G57" i="2" s="1"/>
  <c r="E73" i="2"/>
  <c r="G73" i="2" s="1"/>
  <c r="E89" i="2"/>
  <c r="G89" i="2" s="1"/>
  <c r="E47" i="2"/>
  <c r="G47" i="2" s="1"/>
  <c r="E63" i="2"/>
  <c r="G63" i="2" s="1"/>
  <c r="E79" i="2"/>
  <c r="G79" i="2" s="1"/>
  <c r="G91" i="8" l="1"/>
  <c r="I31" i="8"/>
  <c r="J32" i="8" s="1"/>
  <c r="G91" i="7"/>
  <c r="F33" i="8"/>
  <c r="H32" i="8"/>
  <c r="I32" i="8" s="1"/>
  <c r="F33" i="7"/>
  <c r="H32" i="7"/>
  <c r="I32" i="7" s="1"/>
  <c r="I31" i="7"/>
  <c r="J32" i="7" s="1"/>
  <c r="G91" i="6"/>
  <c r="F33" i="6"/>
  <c r="H32" i="6"/>
  <c r="I32" i="6" s="1"/>
  <c r="I31" i="6"/>
  <c r="J32" i="6" s="1"/>
  <c r="F33" i="5"/>
  <c r="H32" i="5"/>
  <c r="I32" i="5" s="1"/>
  <c r="I31" i="5"/>
  <c r="J32" i="5" s="1"/>
  <c r="G91" i="5"/>
  <c r="H32" i="3"/>
  <c r="I32" i="3" s="1"/>
  <c r="F33" i="3"/>
  <c r="I31" i="3"/>
  <c r="J32" i="3" s="1"/>
  <c r="G91" i="2"/>
  <c r="G91" i="3"/>
  <c r="F33" i="2"/>
  <c r="H32" i="2"/>
  <c r="I32" i="2" s="1"/>
  <c r="J32" i="2"/>
  <c r="J33" i="7" l="1"/>
  <c r="K33" i="7" s="1"/>
  <c r="M33" i="7" s="1"/>
  <c r="J33" i="8"/>
  <c r="K33" i="8" s="1"/>
  <c r="M33" i="8" s="1"/>
  <c r="K32" i="8"/>
  <c r="F34" i="8"/>
  <c r="H33" i="8"/>
  <c r="F34" i="7"/>
  <c r="H33" i="7"/>
  <c r="I33" i="7" s="1"/>
  <c r="K32" i="7"/>
  <c r="J33" i="6"/>
  <c r="K33" i="6" s="1"/>
  <c r="M33" i="6" s="1"/>
  <c r="F34" i="6"/>
  <c r="H33" i="6"/>
  <c r="I33" i="6" s="1"/>
  <c r="J34" i="6" s="1"/>
  <c r="K34" i="6" s="1"/>
  <c r="M34" i="6" s="1"/>
  <c r="K32" i="6"/>
  <c r="K32" i="5"/>
  <c r="J33" i="5"/>
  <c r="K33" i="5" s="1"/>
  <c r="M33" i="5" s="1"/>
  <c r="F34" i="5"/>
  <c r="H33" i="5"/>
  <c r="K32" i="3"/>
  <c r="F34" i="3"/>
  <c r="H33" i="3"/>
  <c r="J33" i="3"/>
  <c r="K33" i="3" s="1"/>
  <c r="M33" i="3" s="1"/>
  <c r="K32" i="2"/>
  <c r="J33" i="2"/>
  <c r="K33" i="2" s="1"/>
  <c r="M33" i="2" s="1"/>
  <c r="F34" i="2"/>
  <c r="H33" i="2"/>
  <c r="J34" i="7" l="1"/>
  <c r="K34" i="7" s="1"/>
  <c r="M34" i="7" s="1"/>
  <c r="I33" i="8"/>
  <c r="J34" i="8" s="1"/>
  <c r="H34" i="8"/>
  <c r="I34" i="8" s="1"/>
  <c r="J35" i="8" s="1"/>
  <c r="K35" i="8" s="1"/>
  <c r="M35" i="8" s="1"/>
  <c r="F35" i="8"/>
  <c r="M32" i="8"/>
  <c r="H34" i="7"/>
  <c r="I34" i="7" s="1"/>
  <c r="J35" i="7" s="1"/>
  <c r="F35" i="7"/>
  <c r="M32" i="7"/>
  <c r="M32" i="6"/>
  <c r="H34" i="6"/>
  <c r="I34" i="6" s="1"/>
  <c r="J35" i="6" s="1"/>
  <c r="F35" i="6"/>
  <c r="I33" i="5"/>
  <c r="J34" i="5" s="1"/>
  <c r="H34" i="5"/>
  <c r="I34" i="5" s="1"/>
  <c r="F35" i="5"/>
  <c r="M32" i="5"/>
  <c r="I33" i="3"/>
  <c r="J34" i="3" s="1"/>
  <c r="K34" i="3" s="1"/>
  <c r="M34" i="3" s="1"/>
  <c r="H34" i="3"/>
  <c r="I34" i="3" s="1"/>
  <c r="F35" i="3"/>
  <c r="M32" i="3"/>
  <c r="I33" i="2"/>
  <c r="J34" i="2" s="1"/>
  <c r="K34" i="2" s="1"/>
  <c r="M34" i="2" s="1"/>
  <c r="H34" i="2"/>
  <c r="I34" i="2" s="1"/>
  <c r="F35" i="2"/>
  <c r="M32" i="2"/>
  <c r="J35" i="3" l="1"/>
  <c r="K35" i="3" s="1"/>
  <c r="K34" i="5"/>
  <c r="J35" i="5"/>
  <c r="K35" i="5" s="1"/>
  <c r="F36" i="8"/>
  <c r="H35" i="8"/>
  <c r="I35" i="8" s="1"/>
  <c r="J36" i="8" s="1"/>
  <c r="K36" i="8" s="1"/>
  <c r="M36" i="8" s="1"/>
  <c r="K34" i="8"/>
  <c r="J35" i="2"/>
  <c r="K35" i="2" s="1"/>
  <c r="H35" i="7"/>
  <c r="F36" i="7"/>
  <c r="K35" i="7"/>
  <c r="F36" i="6"/>
  <c r="H35" i="6"/>
  <c r="I35" i="6" s="1"/>
  <c r="J36" i="6" s="1"/>
  <c r="K36" i="6" s="1"/>
  <c r="M36" i="6" s="1"/>
  <c r="K35" i="6"/>
  <c r="F36" i="5"/>
  <c r="H35" i="5"/>
  <c r="H35" i="3"/>
  <c r="F36" i="3"/>
  <c r="F36" i="2"/>
  <c r="H35" i="2"/>
  <c r="I35" i="2" s="1"/>
  <c r="M35" i="3" l="1"/>
  <c r="M34" i="5"/>
  <c r="M35" i="2"/>
  <c r="M35" i="5"/>
  <c r="F37" i="8"/>
  <c r="H36" i="8"/>
  <c r="I36" i="8" s="1"/>
  <c r="J37" i="8" s="1"/>
  <c r="M34" i="8"/>
  <c r="J36" i="2"/>
  <c r="K36" i="2" s="1"/>
  <c r="M35" i="7"/>
  <c r="I35" i="7"/>
  <c r="J36" i="7" s="1"/>
  <c r="F37" i="7"/>
  <c r="H36" i="7"/>
  <c r="I36" i="7" s="1"/>
  <c r="J37" i="7" s="1"/>
  <c r="K37" i="7" s="1"/>
  <c r="M37" i="7" s="1"/>
  <c r="M35" i="6"/>
  <c r="F37" i="6"/>
  <c r="H36" i="6"/>
  <c r="I36" i="6" s="1"/>
  <c r="J37" i="6" s="1"/>
  <c r="K37" i="6" s="1"/>
  <c r="M37" i="6" s="1"/>
  <c r="I35" i="5"/>
  <c r="J36" i="5" s="1"/>
  <c r="F37" i="5"/>
  <c r="H36" i="5"/>
  <c r="I36" i="5" s="1"/>
  <c r="F37" i="3"/>
  <c r="H36" i="3"/>
  <c r="I36" i="3" s="1"/>
  <c r="I35" i="3"/>
  <c r="J36" i="3" s="1"/>
  <c r="F37" i="2"/>
  <c r="H36" i="2"/>
  <c r="I36" i="2" s="1"/>
  <c r="J37" i="2" l="1"/>
  <c r="K37" i="2" s="1"/>
  <c r="M37" i="2" s="1"/>
  <c r="K37" i="8"/>
  <c r="H37" i="8"/>
  <c r="I37" i="8" s="1"/>
  <c r="J38" i="8" s="1"/>
  <c r="F38" i="8"/>
  <c r="J37" i="5"/>
  <c r="K37" i="5" s="1"/>
  <c r="M37" i="5" s="1"/>
  <c r="H37" i="7"/>
  <c r="I37" i="7" s="1"/>
  <c r="J38" i="7" s="1"/>
  <c r="K38" i="7" s="1"/>
  <c r="M38" i="7" s="1"/>
  <c r="F38" i="7"/>
  <c r="K36" i="7"/>
  <c r="H37" i="6"/>
  <c r="I37" i="6" s="1"/>
  <c r="J38" i="6" s="1"/>
  <c r="K38" i="6" s="1"/>
  <c r="M38" i="6" s="1"/>
  <c r="F38" i="6"/>
  <c r="H37" i="5"/>
  <c r="I37" i="5" s="1"/>
  <c r="J38" i="5" s="1"/>
  <c r="K38" i="5" s="1"/>
  <c r="M38" i="5" s="1"/>
  <c r="F38" i="5"/>
  <c r="J37" i="3"/>
  <c r="K37" i="3" s="1"/>
  <c r="M37" i="3" s="1"/>
  <c r="K36" i="5"/>
  <c r="K36" i="3"/>
  <c r="H37" i="3"/>
  <c r="F38" i="3"/>
  <c r="H37" i="2"/>
  <c r="I37" i="2" s="1"/>
  <c r="J38" i="2" s="1"/>
  <c r="K38" i="2" s="1"/>
  <c r="M38" i="2" s="1"/>
  <c r="F38" i="2"/>
  <c r="M36" i="2"/>
  <c r="M37" i="8" l="1"/>
  <c r="F39" i="8"/>
  <c r="H38" i="8"/>
  <c r="I38" i="8" s="1"/>
  <c r="J39" i="8" s="1"/>
  <c r="K39" i="8" s="1"/>
  <c r="M39" i="8" s="1"/>
  <c r="K38" i="8"/>
  <c r="M36" i="7"/>
  <c r="H38" i="7"/>
  <c r="I38" i="7" s="1"/>
  <c r="J39" i="7" s="1"/>
  <c r="F39" i="7"/>
  <c r="H38" i="6"/>
  <c r="I38" i="6" s="1"/>
  <c r="J39" i="6" s="1"/>
  <c r="F39" i="6"/>
  <c r="M36" i="5"/>
  <c r="H38" i="5"/>
  <c r="F39" i="5"/>
  <c r="H38" i="3"/>
  <c r="I38" i="3" s="1"/>
  <c r="F39" i="3"/>
  <c r="I37" i="3"/>
  <c r="J38" i="3" s="1"/>
  <c r="M36" i="3"/>
  <c r="H38" i="2"/>
  <c r="I38" i="2" s="1"/>
  <c r="J39" i="2" s="1"/>
  <c r="K39" i="2" s="1"/>
  <c r="F39" i="2"/>
  <c r="M38" i="8" l="1"/>
  <c r="F40" i="8"/>
  <c r="H39" i="8"/>
  <c r="I39" i="8" s="1"/>
  <c r="J40" i="8" s="1"/>
  <c r="F40" i="7"/>
  <c r="H39" i="7"/>
  <c r="I39" i="7" s="1"/>
  <c r="J40" i="7" s="1"/>
  <c r="K40" i="7" s="1"/>
  <c r="M40" i="7" s="1"/>
  <c r="K39" i="7"/>
  <c r="F40" i="6"/>
  <c r="H39" i="6"/>
  <c r="I39" i="6" s="1"/>
  <c r="J40" i="6" s="1"/>
  <c r="K40" i="6" s="1"/>
  <c r="M40" i="6" s="1"/>
  <c r="K39" i="6"/>
  <c r="F40" i="5"/>
  <c r="H39" i="5"/>
  <c r="I39" i="5" s="1"/>
  <c r="I38" i="5"/>
  <c r="J39" i="5" s="1"/>
  <c r="K38" i="3"/>
  <c r="F40" i="3"/>
  <c r="H39" i="3"/>
  <c r="J39" i="3"/>
  <c r="K39" i="3" s="1"/>
  <c r="M39" i="3" s="1"/>
  <c r="F40" i="2"/>
  <c r="H39" i="2"/>
  <c r="I39" i="2" s="1"/>
  <c r="J40" i="2" s="1"/>
  <c r="K40" i="2" s="1"/>
  <c r="M40" i="2" s="1"/>
  <c r="M39" i="2"/>
  <c r="K40" i="8" l="1"/>
  <c r="H40" i="8"/>
  <c r="I40" i="8" s="1"/>
  <c r="J41" i="8" s="1"/>
  <c r="K41" i="8" s="1"/>
  <c r="M41" i="8" s="1"/>
  <c r="F41" i="8"/>
  <c r="M39" i="7"/>
  <c r="H40" i="7"/>
  <c r="I40" i="7" s="1"/>
  <c r="J41" i="7" s="1"/>
  <c r="F41" i="7"/>
  <c r="M39" i="6"/>
  <c r="J40" i="5"/>
  <c r="K40" i="5" s="1"/>
  <c r="M40" i="5" s="1"/>
  <c r="H40" i="6"/>
  <c r="I40" i="6" s="1"/>
  <c r="J41" i="6" s="1"/>
  <c r="K41" i="6" s="1"/>
  <c r="M41" i="6" s="1"/>
  <c r="F41" i="6"/>
  <c r="K39" i="5"/>
  <c r="H40" i="5"/>
  <c r="I40" i="5" s="1"/>
  <c r="J41" i="5" s="1"/>
  <c r="K41" i="5" s="1"/>
  <c r="M41" i="5" s="1"/>
  <c r="F41" i="5"/>
  <c r="I39" i="3"/>
  <c r="J40" i="3" s="1"/>
  <c r="K40" i="3" s="1"/>
  <c r="M40" i="3" s="1"/>
  <c r="M38" i="3"/>
  <c r="H40" i="3"/>
  <c r="I40" i="3" s="1"/>
  <c r="F41" i="3"/>
  <c r="H40" i="2"/>
  <c r="I40" i="2" s="1"/>
  <c r="J41" i="2" s="1"/>
  <c r="K41" i="2" s="1"/>
  <c r="M41" i="2" s="1"/>
  <c r="F41" i="2"/>
  <c r="H41" i="8" l="1"/>
  <c r="I41" i="8" s="1"/>
  <c r="J42" i="8" s="1"/>
  <c r="K42" i="8" s="1"/>
  <c r="M42" i="8" s="1"/>
  <c r="F42" i="8"/>
  <c r="J41" i="3"/>
  <c r="K41" i="3" s="1"/>
  <c r="M41" i="3" s="1"/>
  <c r="M40" i="8"/>
  <c r="K41" i="7"/>
  <c r="H41" i="7"/>
  <c r="I41" i="7" s="1"/>
  <c r="J42" i="7" s="1"/>
  <c r="K42" i="7" s="1"/>
  <c r="M42" i="7" s="1"/>
  <c r="F42" i="7"/>
  <c r="H41" i="6"/>
  <c r="I41" i="6" s="1"/>
  <c r="J42" i="6" s="1"/>
  <c r="K42" i="6" s="1"/>
  <c r="M42" i="6" s="1"/>
  <c r="F42" i="6"/>
  <c r="H41" i="5"/>
  <c r="I41" i="5" s="1"/>
  <c r="J42" i="5" s="1"/>
  <c r="K42" i="5" s="1"/>
  <c r="M42" i="5" s="1"/>
  <c r="F42" i="5"/>
  <c r="M39" i="5"/>
  <c r="H41" i="3"/>
  <c r="I41" i="3" s="1"/>
  <c r="J42" i="3" s="1"/>
  <c r="K42" i="3" s="1"/>
  <c r="M42" i="3" s="1"/>
  <c r="F42" i="3"/>
  <c r="H41" i="2"/>
  <c r="I41" i="2" s="1"/>
  <c r="J42" i="2" s="1"/>
  <c r="K42" i="2" s="1"/>
  <c r="M42" i="2" s="1"/>
  <c r="F42" i="2"/>
  <c r="F43" i="8" l="1"/>
  <c r="H42" i="8"/>
  <c r="I42" i="8" s="1"/>
  <c r="J43" i="8" s="1"/>
  <c r="K43" i="8" s="1"/>
  <c r="M43" i="8" s="1"/>
  <c r="F43" i="7"/>
  <c r="H42" i="7"/>
  <c r="I42" i="7" s="1"/>
  <c r="J43" i="7" s="1"/>
  <c r="K43" i="7" s="1"/>
  <c r="M43" i="7" s="1"/>
  <c r="M41" i="7"/>
  <c r="F43" i="6"/>
  <c r="H42" i="6"/>
  <c r="I42" i="6" s="1"/>
  <c r="J43" i="6" s="1"/>
  <c r="K43" i="6" s="1"/>
  <c r="M43" i="6" s="1"/>
  <c r="F43" i="5"/>
  <c r="H42" i="5"/>
  <c r="I42" i="5" s="1"/>
  <c r="J43" i="5" s="1"/>
  <c r="K43" i="5" s="1"/>
  <c r="F43" i="3"/>
  <c r="H42" i="3"/>
  <c r="I42" i="3" s="1"/>
  <c r="J43" i="3" s="1"/>
  <c r="K43" i="3" s="1"/>
  <c r="M43" i="3" s="1"/>
  <c r="F43" i="2"/>
  <c r="H42" i="2"/>
  <c r="I42" i="2" s="1"/>
  <c r="J43" i="2" s="1"/>
  <c r="K43" i="2" s="1"/>
  <c r="M43" i="2" s="1"/>
  <c r="H43" i="8" l="1"/>
  <c r="I43" i="8" s="1"/>
  <c r="J44" i="8" s="1"/>
  <c r="K44" i="8" s="1"/>
  <c r="M44" i="8" s="1"/>
  <c r="F44" i="8"/>
  <c r="H43" i="7"/>
  <c r="I43" i="7" s="1"/>
  <c r="J44" i="7" s="1"/>
  <c r="K44" i="7" s="1"/>
  <c r="M44" i="7" s="1"/>
  <c r="F44" i="7"/>
  <c r="H43" i="6"/>
  <c r="I43" i="6" s="1"/>
  <c r="J44" i="6" s="1"/>
  <c r="K44" i="6" s="1"/>
  <c r="M44" i="6" s="1"/>
  <c r="F44" i="6"/>
  <c r="M43" i="5"/>
  <c r="H43" i="5"/>
  <c r="I43" i="5" s="1"/>
  <c r="J44" i="5" s="1"/>
  <c r="K44" i="5" s="1"/>
  <c r="M44" i="5" s="1"/>
  <c r="F44" i="5"/>
  <c r="H43" i="3"/>
  <c r="I43" i="3" s="1"/>
  <c r="J44" i="3" s="1"/>
  <c r="K44" i="3" s="1"/>
  <c r="M44" i="3" s="1"/>
  <c r="F44" i="3"/>
  <c r="H43" i="2"/>
  <c r="I43" i="2" s="1"/>
  <c r="J44" i="2" s="1"/>
  <c r="K44" i="2" s="1"/>
  <c r="M44" i="2" s="1"/>
  <c r="F44" i="2"/>
  <c r="H44" i="8" l="1"/>
  <c r="I44" i="8" s="1"/>
  <c r="J45" i="8" s="1"/>
  <c r="K45" i="8" s="1"/>
  <c r="M45" i="8" s="1"/>
  <c r="F45" i="8"/>
  <c r="H44" i="7"/>
  <c r="I44" i="7" s="1"/>
  <c r="J45" i="7" s="1"/>
  <c r="K45" i="7" s="1"/>
  <c r="M45" i="7" s="1"/>
  <c r="F45" i="7"/>
  <c r="H44" i="6"/>
  <c r="I44" i="6" s="1"/>
  <c r="J45" i="6" s="1"/>
  <c r="K45" i="6" s="1"/>
  <c r="M45" i="6" s="1"/>
  <c r="F45" i="6"/>
  <c r="H44" i="5"/>
  <c r="I44" i="5" s="1"/>
  <c r="J45" i="5" s="1"/>
  <c r="K45" i="5" s="1"/>
  <c r="M45" i="5" s="1"/>
  <c r="F45" i="5"/>
  <c r="H44" i="3"/>
  <c r="I44" i="3" s="1"/>
  <c r="J45" i="3" s="1"/>
  <c r="K45" i="3" s="1"/>
  <c r="M45" i="3" s="1"/>
  <c r="F45" i="3"/>
  <c r="H44" i="2"/>
  <c r="I44" i="2" s="1"/>
  <c r="J45" i="2" s="1"/>
  <c r="K45" i="2" s="1"/>
  <c r="M45" i="2" s="1"/>
  <c r="F45" i="2"/>
  <c r="F46" i="8" l="1"/>
  <c r="H45" i="8"/>
  <c r="I45" i="8" s="1"/>
  <c r="J46" i="8" s="1"/>
  <c r="K46" i="8" s="1"/>
  <c r="M46" i="8" s="1"/>
  <c r="F46" i="7"/>
  <c r="H45" i="7"/>
  <c r="I45" i="7" s="1"/>
  <c r="J46" i="7" s="1"/>
  <c r="K46" i="7" s="1"/>
  <c r="M46" i="7" s="1"/>
  <c r="F46" i="6"/>
  <c r="H45" i="6"/>
  <c r="I45" i="6" s="1"/>
  <c r="J46" i="6" s="1"/>
  <c r="K46" i="6" s="1"/>
  <c r="M46" i="6" s="1"/>
  <c r="F46" i="5"/>
  <c r="H45" i="5"/>
  <c r="I45" i="5" s="1"/>
  <c r="J46" i="5" s="1"/>
  <c r="K46" i="5" s="1"/>
  <c r="M46" i="5" s="1"/>
  <c r="F46" i="3"/>
  <c r="H45" i="3"/>
  <c r="I45" i="3" s="1"/>
  <c r="J46" i="3" s="1"/>
  <c r="K46" i="3" s="1"/>
  <c r="M46" i="3" s="1"/>
  <c r="F46" i="2"/>
  <c r="H45" i="2"/>
  <c r="I45" i="2" s="1"/>
  <c r="J46" i="2" s="1"/>
  <c r="K46" i="2" s="1"/>
  <c r="M46" i="2" s="1"/>
  <c r="H46" i="8" l="1"/>
  <c r="I46" i="8" s="1"/>
  <c r="J47" i="8" s="1"/>
  <c r="K47" i="8" s="1"/>
  <c r="M47" i="8" s="1"/>
  <c r="F47" i="8"/>
  <c r="F47" i="7"/>
  <c r="H46" i="7"/>
  <c r="I46" i="7" s="1"/>
  <c r="J47" i="7" s="1"/>
  <c r="K47" i="7" s="1"/>
  <c r="M47" i="7" s="1"/>
  <c r="H46" i="6"/>
  <c r="I46" i="6" s="1"/>
  <c r="J47" i="6" s="1"/>
  <c r="K47" i="6" s="1"/>
  <c r="M47" i="6" s="1"/>
  <c r="F47" i="6"/>
  <c r="H46" i="5"/>
  <c r="I46" i="5" s="1"/>
  <c r="J47" i="5" s="1"/>
  <c r="K47" i="5" s="1"/>
  <c r="M47" i="5" s="1"/>
  <c r="F47" i="5"/>
  <c r="F47" i="3"/>
  <c r="H46" i="3"/>
  <c r="I46" i="3" s="1"/>
  <c r="J47" i="3" s="1"/>
  <c r="K47" i="3" s="1"/>
  <c r="M47" i="3" s="1"/>
  <c r="H46" i="2"/>
  <c r="I46" i="2" s="1"/>
  <c r="J47" i="2" s="1"/>
  <c r="K47" i="2" s="1"/>
  <c r="M47" i="2" s="1"/>
  <c r="F47" i="2"/>
  <c r="F25" i="1"/>
  <c r="F26" i="1"/>
  <c r="F24" i="1"/>
  <c r="F22" i="1"/>
  <c r="F23" i="1"/>
  <c r="F21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1" i="1"/>
  <c r="H31" i="1" s="1"/>
  <c r="I31" i="1" s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E30" i="1" s="1"/>
  <c r="H47" i="8" l="1"/>
  <c r="I47" i="8" s="1"/>
  <c r="J48" i="8" s="1"/>
  <c r="K48" i="8" s="1"/>
  <c r="M48" i="8" s="1"/>
  <c r="F48" i="8"/>
  <c r="H47" i="7"/>
  <c r="I47" i="7" s="1"/>
  <c r="J48" i="7" s="1"/>
  <c r="K48" i="7" s="1"/>
  <c r="M48" i="7" s="1"/>
  <c r="F48" i="7"/>
  <c r="H47" i="6"/>
  <c r="I47" i="6" s="1"/>
  <c r="J48" i="6" s="1"/>
  <c r="K48" i="6" s="1"/>
  <c r="M48" i="6" s="1"/>
  <c r="F48" i="6"/>
  <c r="H47" i="5"/>
  <c r="I47" i="5" s="1"/>
  <c r="J48" i="5" s="1"/>
  <c r="K48" i="5" s="1"/>
  <c r="M48" i="5" s="1"/>
  <c r="F48" i="5"/>
  <c r="H47" i="3"/>
  <c r="I47" i="3" s="1"/>
  <c r="J48" i="3" s="1"/>
  <c r="K48" i="3" s="1"/>
  <c r="M48" i="3" s="1"/>
  <c r="F48" i="3"/>
  <c r="L49" i="1"/>
  <c r="L37" i="1"/>
  <c r="L46" i="1"/>
  <c r="L50" i="1"/>
  <c r="L45" i="1"/>
  <c r="L48" i="1"/>
  <c r="L34" i="1"/>
  <c r="L32" i="1"/>
  <c r="L44" i="1"/>
  <c r="L36" i="1"/>
  <c r="L63" i="1"/>
  <c r="L61" i="1"/>
  <c r="L59" i="1"/>
  <c r="L66" i="1"/>
  <c r="L35" i="1"/>
  <c r="L33" i="1"/>
  <c r="L60" i="1"/>
  <c r="L58" i="1"/>
  <c r="L82" i="1"/>
  <c r="L47" i="1"/>
  <c r="L77" i="1"/>
  <c r="L76" i="1"/>
  <c r="L31" i="1"/>
  <c r="M31" i="1" s="1"/>
  <c r="L75" i="1"/>
  <c r="L90" i="1"/>
  <c r="L74" i="1"/>
  <c r="L89" i="1"/>
  <c r="L73" i="1"/>
  <c r="L57" i="1"/>
  <c r="L38" i="1"/>
  <c r="L81" i="1"/>
  <c r="L43" i="1"/>
  <c r="L71" i="1"/>
  <c r="L55" i="1"/>
  <c r="L42" i="1"/>
  <c r="L86" i="1"/>
  <c r="L70" i="1"/>
  <c r="L54" i="1"/>
  <c r="L80" i="1"/>
  <c r="L78" i="1"/>
  <c r="L56" i="1"/>
  <c r="L41" i="1"/>
  <c r="L85" i="1"/>
  <c r="L69" i="1"/>
  <c r="L53" i="1"/>
  <c r="L64" i="1"/>
  <c r="L62" i="1"/>
  <c r="L72" i="1"/>
  <c r="L87" i="1"/>
  <c r="L40" i="1"/>
  <c r="L84" i="1"/>
  <c r="L68" i="1"/>
  <c r="L52" i="1"/>
  <c r="H47" i="2"/>
  <c r="I47" i="2" s="1"/>
  <c r="J48" i="2" s="1"/>
  <c r="K48" i="2" s="1"/>
  <c r="M48" i="2" s="1"/>
  <c r="F48" i="2"/>
  <c r="L65" i="1"/>
  <c r="L79" i="1"/>
  <c r="L88" i="1"/>
  <c r="L39" i="1"/>
  <c r="L83" i="1"/>
  <c r="L67" i="1"/>
  <c r="L51" i="1"/>
  <c r="F32" i="1"/>
  <c r="H32" i="1" s="1"/>
  <c r="E38" i="1"/>
  <c r="G38" i="1" s="1"/>
  <c r="E39" i="1"/>
  <c r="E36" i="1"/>
  <c r="G36" i="1" s="1"/>
  <c r="E34" i="1"/>
  <c r="G34" i="1" s="1"/>
  <c r="E41" i="1"/>
  <c r="E37" i="1"/>
  <c r="E42" i="1"/>
  <c r="G42" i="1" s="1"/>
  <c r="E33" i="1"/>
  <c r="E32" i="1"/>
  <c r="G32" i="1" s="1"/>
  <c r="E40" i="1"/>
  <c r="G40" i="1" s="1"/>
  <c r="E35" i="1"/>
  <c r="E87" i="1"/>
  <c r="G87" i="1" s="1"/>
  <c r="E43" i="1"/>
  <c r="G43" i="1" s="1"/>
  <c r="E71" i="1"/>
  <c r="G71" i="1" s="1"/>
  <c r="E52" i="1"/>
  <c r="G52" i="1" s="1"/>
  <c r="E51" i="1"/>
  <c r="G51" i="1" s="1"/>
  <c r="E56" i="1"/>
  <c r="G56" i="1" s="1"/>
  <c r="E85" i="1"/>
  <c r="G85" i="1" s="1"/>
  <c r="E68" i="1"/>
  <c r="G68" i="1" s="1"/>
  <c r="E66" i="1"/>
  <c r="G66" i="1" s="1"/>
  <c r="E50" i="1"/>
  <c r="G50" i="1" s="1"/>
  <c r="E88" i="1"/>
  <c r="G88" i="1" s="1"/>
  <c r="E70" i="1"/>
  <c r="G70" i="1" s="1"/>
  <c r="E49" i="1"/>
  <c r="G49" i="1" s="1"/>
  <c r="E73" i="1"/>
  <c r="G73" i="1" s="1"/>
  <c r="E69" i="1"/>
  <c r="G69" i="1" s="1"/>
  <c r="E82" i="1"/>
  <c r="G82" i="1" s="1"/>
  <c r="E64" i="1"/>
  <c r="G64" i="1" s="1"/>
  <c r="E48" i="1"/>
  <c r="G48" i="1" s="1"/>
  <c r="E47" i="1"/>
  <c r="G47" i="1" s="1"/>
  <c r="E86" i="1"/>
  <c r="G86" i="1" s="1"/>
  <c r="E84" i="1"/>
  <c r="G84" i="1" s="1"/>
  <c r="E67" i="1"/>
  <c r="G67" i="1" s="1"/>
  <c r="E62" i="1"/>
  <c r="G62" i="1" s="1"/>
  <c r="E46" i="1"/>
  <c r="G46" i="1" s="1"/>
  <c r="E57" i="1"/>
  <c r="G57" i="1" s="1"/>
  <c r="E55" i="1"/>
  <c r="G55" i="1" s="1"/>
  <c r="E53" i="1"/>
  <c r="G53" i="1" s="1"/>
  <c r="E77" i="1"/>
  <c r="G77" i="1" s="1"/>
  <c r="E61" i="1"/>
  <c r="G61" i="1" s="1"/>
  <c r="E45" i="1"/>
  <c r="G45" i="1" s="1"/>
  <c r="E72" i="1"/>
  <c r="G72" i="1" s="1"/>
  <c r="E54" i="1"/>
  <c r="G54" i="1" s="1"/>
  <c r="E83" i="1"/>
  <c r="G83" i="1" s="1"/>
  <c r="E63" i="1"/>
  <c r="G63" i="1" s="1"/>
  <c r="E31" i="1"/>
  <c r="G31" i="1" s="1"/>
  <c r="E76" i="1"/>
  <c r="G76" i="1" s="1"/>
  <c r="E60" i="1"/>
  <c r="G60" i="1" s="1"/>
  <c r="E44" i="1"/>
  <c r="G44" i="1" s="1"/>
  <c r="E81" i="1"/>
  <c r="G81" i="1" s="1"/>
  <c r="E80" i="1"/>
  <c r="G80" i="1" s="1"/>
  <c r="E90" i="1"/>
  <c r="G90" i="1" s="1"/>
  <c r="E75" i="1"/>
  <c r="G75" i="1" s="1"/>
  <c r="E59" i="1"/>
  <c r="G59" i="1" s="1"/>
  <c r="E65" i="1"/>
  <c r="G65" i="1" s="1"/>
  <c r="E79" i="1"/>
  <c r="G79" i="1" s="1"/>
  <c r="E78" i="1"/>
  <c r="G78" i="1" s="1"/>
  <c r="E89" i="1"/>
  <c r="G89" i="1" s="1"/>
  <c r="E74" i="1"/>
  <c r="G74" i="1" s="1"/>
  <c r="E58" i="1"/>
  <c r="G58" i="1" s="1"/>
  <c r="F49" i="8" l="1"/>
  <c r="H48" i="8"/>
  <c r="I48" i="8" s="1"/>
  <c r="J49" i="8" s="1"/>
  <c r="K49" i="8" s="1"/>
  <c r="M49" i="8" s="1"/>
  <c r="F49" i="7"/>
  <c r="H48" i="7"/>
  <c r="I48" i="7" s="1"/>
  <c r="J49" i="7" s="1"/>
  <c r="K49" i="7" s="1"/>
  <c r="M49" i="7" s="1"/>
  <c r="H48" i="6"/>
  <c r="I48" i="6" s="1"/>
  <c r="J49" i="6" s="1"/>
  <c r="K49" i="6" s="1"/>
  <c r="M49" i="6" s="1"/>
  <c r="F49" i="6"/>
  <c r="F49" i="5"/>
  <c r="H48" i="5"/>
  <c r="I48" i="5" s="1"/>
  <c r="J49" i="5" s="1"/>
  <c r="K49" i="5" s="1"/>
  <c r="M49" i="5" s="1"/>
  <c r="F49" i="3"/>
  <c r="H48" i="3"/>
  <c r="I48" i="3" s="1"/>
  <c r="J49" i="3" s="1"/>
  <c r="K49" i="3" s="1"/>
  <c r="M49" i="3" s="1"/>
  <c r="F49" i="2"/>
  <c r="H48" i="2"/>
  <c r="I48" i="2" s="1"/>
  <c r="J49" i="2" s="1"/>
  <c r="K49" i="2" s="1"/>
  <c r="M49" i="2" s="1"/>
  <c r="F33" i="1"/>
  <c r="H33" i="1" s="1"/>
  <c r="J32" i="1"/>
  <c r="G33" i="1"/>
  <c r="G35" i="1"/>
  <c r="G37" i="1"/>
  <c r="G39" i="1"/>
  <c r="G41" i="1"/>
  <c r="K32" i="1" l="1"/>
  <c r="H49" i="8"/>
  <c r="I49" i="8" s="1"/>
  <c r="J50" i="8" s="1"/>
  <c r="K50" i="8" s="1"/>
  <c r="M50" i="8" s="1"/>
  <c r="F50" i="8"/>
  <c r="F50" i="7"/>
  <c r="H49" i="7"/>
  <c r="I49" i="7" s="1"/>
  <c r="J50" i="7" s="1"/>
  <c r="K50" i="7" s="1"/>
  <c r="M50" i="7" s="1"/>
  <c r="F50" i="6"/>
  <c r="H49" i="6"/>
  <c r="I49" i="6" s="1"/>
  <c r="J50" i="6" s="1"/>
  <c r="K50" i="6" s="1"/>
  <c r="M50" i="6" s="1"/>
  <c r="F50" i="5"/>
  <c r="H49" i="5"/>
  <c r="I49" i="5" s="1"/>
  <c r="J50" i="5" s="1"/>
  <c r="K50" i="5" s="1"/>
  <c r="M50" i="5" s="1"/>
  <c r="F50" i="3"/>
  <c r="H49" i="3"/>
  <c r="I49" i="3" s="1"/>
  <c r="J50" i="3" s="1"/>
  <c r="K50" i="3" s="1"/>
  <c r="M50" i="3" s="1"/>
  <c r="F50" i="2"/>
  <c r="H49" i="2"/>
  <c r="I49" i="2" s="1"/>
  <c r="J50" i="2" s="1"/>
  <c r="K50" i="2" s="1"/>
  <c r="M50" i="2" s="1"/>
  <c r="I32" i="1"/>
  <c r="J33" i="1" s="1"/>
  <c r="K33" i="1" s="1"/>
  <c r="M33" i="1" s="1"/>
  <c r="F34" i="1"/>
  <c r="H34" i="1" s="1"/>
  <c r="I33" i="1"/>
  <c r="G91" i="1"/>
  <c r="M32" i="1" l="1"/>
  <c r="H50" i="8"/>
  <c r="I50" i="8" s="1"/>
  <c r="J51" i="8" s="1"/>
  <c r="K51" i="8" s="1"/>
  <c r="M51" i="8" s="1"/>
  <c r="F51" i="8"/>
  <c r="H50" i="7"/>
  <c r="I50" i="7" s="1"/>
  <c r="J51" i="7" s="1"/>
  <c r="K51" i="7" s="1"/>
  <c r="M51" i="7" s="1"/>
  <c r="F51" i="7"/>
  <c r="H50" i="6"/>
  <c r="I50" i="6" s="1"/>
  <c r="J51" i="6" s="1"/>
  <c r="K51" i="6" s="1"/>
  <c r="M51" i="6" s="1"/>
  <c r="F51" i="6"/>
  <c r="H50" i="5"/>
  <c r="I50" i="5" s="1"/>
  <c r="J51" i="5" s="1"/>
  <c r="K51" i="5" s="1"/>
  <c r="M51" i="5" s="1"/>
  <c r="F51" i="5"/>
  <c r="H50" i="3"/>
  <c r="I50" i="3" s="1"/>
  <c r="J51" i="3" s="1"/>
  <c r="K51" i="3" s="1"/>
  <c r="M51" i="3" s="1"/>
  <c r="F51" i="3"/>
  <c r="H50" i="2"/>
  <c r="I50" i="2" s="1"/>
  <c r="J51" i="2" s="1"/>
  <c r="K51" i="2" s="1"/>
  <c r="M51" i="2" s="1"/>
  <c r="F51" i="2"/>
  <c r="J34" i="1"/>
  <c r="K34" i="1" s="1"/>
  <c r="M34" i="1" s="1"/>
  <c r="F35" i="1"/>
  <c r="H35" i="1" s="1"/>
  <c r="F52" i="8" l="1"/>
  <c r="H51" i="8"/>
  <c r="I51" i="8" s="1"/>
  <c r="J52" i="8" s="1"/>
  <c r="K52" i="8" s="1"/>
  <c r="M52" i="8" s="1"/>
  <c r="F52" i="7"/>
  <c r="H51" i="7"/>
  <c r="I51" i="7" s="1"/>
  <c r="J52" i="7" s="1"/>
  <c r="K52" i="7" s="1"/>
  <c r="M52" i="7" s="1"/>
  <c r="F52" i="6"/>
  <c r="H51" i="6"/>
  <c r="I51" i="6" s="1"/>
  <c r="J52" i="6" s="1"/>
  <c r="K52" i="6" s="1"/>
  <c r="M52" i="6" s="1"/>
  <c r="F52" i="5"/>
  <c r="H51" i="5"/>
  <c r="I51" i="5" s="1"/>
  <c r="J52" i="5" s="1"/>
  <c r="K52" i="5" s="1"/>
  <c r="M52" i="5" s="1"/>
  <c r="H51" i="3"/>
  <c r="I51" i="3" s="1"/>
  <c r="J52" i="3" s="1"/>
  <c r="K52" i="3" s="1"/>
  <c r="M52" i="3" s="1"/>
  <c r="F52" i="3"/>
  <c r="F52" i="2"/>
  <c r="H51" i="2"/>
  <c r="I51" i="2" s="1"/>
  <c r="J52" i="2" s="1"/>
  <c r="K52" i="2" s="1"/>
  <c r="M52" i="2" s="1"/>
  <c r="F36" i="1"/>
  <c r="H36" i="1" s="1"/>
  <c r="I35" i="1"/>
  <c r="I34" i="1"/>
  <c r="J35" i="1" s="1"/>
  <c r="F53" i="8" l="1"/>
  <c r="H52" i="8"/>
  <c r="I52" i="8" s="1"/>
  <c r="J53" i="8" s="1"/>
  <c r="K53" i="8" s="1"/>
  <c r="M53" i="8" s="1"/>
  <c r="F53" i="7"/>
  <c r="H52" i="7"/>
  <c r="I52" i="7" s="1"/>
  <c r="J53" i="7" s="1"/>
  <c r="K53" i="7" s="1"/>
  <c r="M53" i="7" s="1"/>
  <c r="F53" i="6"/>
  <c r="H52" i="6"/>
  <c r="I52" i="6" s="1"/>
  <c r="J53" i="6" s="1"/>
  <c r="K53" i="6" s="1"/>
  <c r="M53" i="6" s="1"/>
  <c r="F53" i="5"/>
  <c r="H52" i="5"/>
  <c r="I52" i="5" s="1"/>
  <c r="J53" i="5" s="1"/>
  <c r="K53" i="5" s="1"/>
  <c r="M53" i="5" s="1"/>
  <c r="F53" i="3"/>
  <c r="H52" i="3"/>
  <c r="I52" i="3" s="1"/>
  <c r="J53" i="3" s="1"/>
  <c r="K53" i="3" s="1"/>
  <c r="M53" i="3" s="1"/>
  <c r="F53" i="2"/>
  <c r="H52" i="2"/>
  <c r="I52" i="2" s="1"/>
  <c r="J53" i="2" s="1"/>
  <c r="K53" i="2" s="1"/>
  <c r="M53" i="2" s="1"/>
  <c r="J36" i="1"/>
  <c r="K35" i="1"/>
  <c r="F37" i="1"/>
  <c r="H37" i="1" s="1"/>
  <c r="I36" i="1"/>
  <c r="M35" i="1" l="1"/>
  <c r="H53" i="8"/>
  <c r="I53" i="8" s="1"/>
  <c r="J54" i="8" s="1"/>
  <c r="K54" i="8" s="1"/>
  <c r="M54" i="8" s="1"/>
  <c r="F54" i="8"/>
  <c r="H53" i="7"/>
  <c r="I53" i="7" s="1"/>
  <c r="J54" i="7" s="1"/>
  <c r="K54" i="7" s="1"/>
  <c r="M54" i="7" s="1"/>
  <c r="F54" i="7"/>
  <c r="H53" i="6"/>
  <c r="I53" i="6" s="1"/>
  <c r="J54" i="6" s="1"/>
  <c r="K54" i="6" s="1"/>
  <c r="M54" i="6" s="1"/>
  <c r="F54" i="6"/>
  <c r="H53" i="5"/>
  <c r="I53" i="5" s="1"/>
  <c r="J54" i="5" s="1"/>
  <c r="K54" i="5" s="1"/>
  <c r="M54" i="5" s="1"/>
  <c r="F54" i="5"/>
  <c r="H53" i="3"/>
  <c r="I53" i="3" s="1"/>
  <c r="J54" i="3" s="1"/>
  <c r="K54" i="3" s="1"/>
  <c r="M54" i="3" s="1"/>
  <c r="F54" i="3"/>
  <c r="H53" i="2"/>
  <c r="I53" i="2" s="1"/>
  <c r="J54" i="2" s="1"/>
  <c r="K54" i="2" s="1"/>
  <c r="M54" i="2" s="1"/>
  <c r="F54" i="2"/>
  <c r="F38" i="1"/>
  <c r="H38" i="1" s="1"/>
  <c r="I37" i="1"/>
  <c r="J37" i="1"/>
  <c r="K36" i="1"/>
  <c r="M36" i="1" s="1"/>
  <c r="F55" i="8" l="1"/>
  <c r="H54" i="8"/>
  <c r="I54" i="8" s="1"/>
  <c r="J55" i="8" s="1"/>
  <c r="K55" i="8" s="1"/>
  <c r="M55" i="8" s="1"/>
  <c r="H54" i="7"/>
  <c r="I54" i="7" s="1"/>
  <c r="J55" i="7" s="1"/>
  <c r="K55" i="7" s="1"/>
  <c r="M55" i="7" s="1"/>
  <c r="F55" i="7"/>
  <c r="H54" i="6"/>
  <c r="I54" i="6" s="1"/>
  <c r="J55" i="6" s="1"/>
  <c r="K55" i="6" s="1"/>
  <c r="M55" i="6" s="1"/>
  <c r="F55" i="6"/>
  <c r="H54" i="5"/>
  <c r="I54" i="5" s="1"/>
  <c r="J55" i="5" s="1"/>
  <c r="K55" i="5" s="1"/>
  <c r="M55" i="5" s="1"/>
  <c r="F55" i="5"/>
  <c r="H54" i="3"/>
  <c r="I54" i="3" s="1"/>
  <c r="J55" i="3" s="1"/>
  <c r="K55" i="3" s="1"/>
  <c r="M55" i="3" s="1"/>
  <c r="F55" i="3"/>
  <c r="H54" i="2"/>
  <c r="I54" i="2" s="1"/>
  <c r="J55" i="2" s="1"/>
  <c r="K55" i="2" s="1"/>
  <c r="M55" i="2" s="1"/>
  <c r="F55" i="2"/>
  <c r="J38" i="1"/>
  <c r="K37" i="1"/>
  <c r="F39" i="1"/>
  <c r="H39" i="1" s="1"/>
  <c r="I38" i="1"/>
  <c r="M37" i="1" l="1"/>
  <c r="F56" i="8"/>
  <c r="H55" i="8"/>
  <c r="I55" i="8" s="1"/>
  <c r="J56" i="8" s="1"/>
  <c r="K56" i="8" s="1"/>
  <c r="M56" i="8" s="1"/>
  <c r="F56" i="7"/>
  <c r="H55" i="7"/>
  <c r="I55" i="7" s="1"/>
  <c r="J56" i="7" s="1"/>
  <c r="K56" i="7" s="1"/>
  <c r="M56" i="7" s="1"/>
  <c r="H55" i="6"/>
  <c r="I55" i="6" s="1"/>
  <c r="J56" i="6" s="1"/>
  <c r="K56" i="6" s="1"/>
  <c r="M56" i="6" s="1"/>
  <c r="F56" i="6"/>
  <c r="F56" i="5"/>
  <c r="H55" i="5"/>
  <c r="I55" i="5" s="1"/>
  <c r="J56" i="5" s="1"/>
  <c r="K56" i="5" s="1"/>
  <c r="M56" i="5" s="1"/>
  <c r="F56" i="3"/>
  <c r="H55" i="3"/>
  <c r="I55" i="3" s="1"/>
  <c r="J56" i="3" s="1"/>
  <c r="K56" i="3" s="1"/>
  <c r="M56" i="3" s="1"/>
  <c r="F56" i="2"/>
  <c r="H55" i="2"/>
  <c r="I55" i="2" s="1"/>
  <c r="J56" i="2" s="1"/>
  <c r="K56" i="2" s="1"/>
  <c r="M56" i="2" s="1"/>
  <c r="F40" i="1"/>
  <c r="H40" i="1" s="1"/>
  <c r="I39" i="1"/>
  <c r="J39" i="1"/>
  <c r="K38" i="1"/>
  <c r="M38" i="1" l="1"/>
  <c r="H56" i="8"/>
  <c r="I56" i="8" s="1"/>
  <c r="J57" i="8" s="1"/>
  <c r="K57" i="8" s="1"/>
  <c r="M57" i="8" s="1"/>
  <c r="F57" i="8"/>
  <c r="H56" i="7"/>
  <c r="I56" i="7" s="1"/>
  <c r="J57" i="7" s="1"/>
  <c r="K57" i="7" s="1"/>
  <c r="M57" i="7" s="1"/>
  <c r="F57" i="7"/>
  <c r="H56" i="6"/>
  <c r="I56" i="6" s="1"/>
  <c r="J57" i="6" s="1"/>
  <c r="K57" i="6" s="1"/>
  <c r="M57" i="6" s="1"/>
  <c r="F57" i="6"/>
  <c r="H56" i="5"/>
  <c r="I56" i="5" s="1"/>
  <c r="J57" i="5" s="1"/>
  <c r="K57" i="5" s="1"/>
  <c r="M57" i="5" s="1"/>
  <c r="F57" i="5"/>
  <c r="H56" i="3"/>
  <c r="I56" i="3" s="1"/>
  <c r="J57" i="3" s="1"/>
  <c r="K57" i="3" s="1"/>
  <c r="M57" i="3" s="1"/>
  <c r="F57" i="3"/>
  <c r="H56" i="2"/>
  <c r="I56" i="2" s="1"/>
  <c r="J57" i="2" s="1"/>
  <c r="K57" i="2" s="1"/>
  <c r="M57" i="2" s="1"/>
  <c r="F57" i="2"/>
  <c r="J40" i="1"/>
  <c r="K39" i="1"/>
  <c r="M39" i="1" s="1"/>
  <c r="F41" i="1"/>
  <c r="H41" i="1" s="1"/>
  <c r="I40" i="1"/>
  <c r="H57" i="8" l="1"/>
  <c r="I57" i="8" s="1"/>
  <c r="J58" i="8" s="1"/>
  <c r="K58" i="8" s="1"/>
  <c r="M58" i="8" s="1"/>
  <c r="F58" i="8"/>
  <c r="H57" i="7"/>
  <c r="I57" i="7" s="1"/>
  <c r="J58" i="7" s="1"/>
  <c r="K58" i="7" s="1"/>
  <c r="M58" i="7" s="1"/>
  <c r="F58" i="7"/>
  <c r="H57" i="6"/>
  <c r="I57" i="6" s="1"/>
  <c r="J58" i="6" s="1"/>
  <c r="K58" i="6" s="1"/>
  <c r="M58" i="6" s="1"/>
  <c r="F58" i="6"/>
  <c r="H57" i="5"/>
  <c r="I57" i="5" s="1"/>
  <c r="J58" i="5" s="1"/>
  <c r="K58" i="5" s="1"/>
  <c r="M58" i="5" s="1"/>
  <c r="F58" i="5"/>
  <c r="H57" i="3"/>
  <c r="I57" i="3" s="1"/>
  <c r="J58" i="3" s="1"/>
  <c r="K58" i="3" s="1"/>
  <c r="M58" i="3" s="1"/>
  <c r="F58" i="3"/>
  <c r="H57" i="2"/>
  <c r="I57" i="2" s="1"/>
  <c r="J58" i="2" s="1"/>
  <c r="K58" i="2" s="1"/>
  <c r="M58" i="2" s="1"/>
  <c r="F58" i="2"/>
  <c r="F42" i="1"/>
  <c r="H42" i="1" s="1"/>
  <c r="I41" i="1"/>
  <c r="J41" i="1"/>
  <c r="K40" i="1"/>
  <c r="M40" i="1" l="1"/>
  <c r="F59" i="8"/>
  <c r="H58" i="8"/>
  <c r="I58" i="8" s="1"/>
  <c r="J59" i="8" s="1"/>
  <c r="K59" i="8" s="1"/>
  <c r="M59" i="8" s="1"/>
  <c r="F59" i="7"/>
  <c r="H58" i="7"/>
  <c r="I58" i="7" s="1"/>
  <c r="J59" i="7" s="1"/>
  <c r="K59" i="7" s="1"/>
  <c r="M59" i="7" s="1"/>
  <c r="F59" i="6"/>
  <c r="H58" i="6"/>
  <c r="I58" i="6" s="1"/>
  <c r="J59" i="6" s="1"/>
  <c r="K59" i="6" s="1"/>
  <c r="M59" i="6" s="1"/>
  <c r="F59" i="5"/>
  <c r="H58" i="5"/>
  <c r="I58" i="5" s="1"/>
  <c r="J59" i="5" s="1"/>
  <c r="K59" i="5" s="1"/>
  <c r="M59" i="5" s="1"/>
  <c r="F59" i="3"/>
  <c r="H58" i="3"/>
  <c r="I58" i="3" s="1"/>
  <c r="J59" i="3" s="1"/>
  <c r="K59" i="3" s="1"/>
  <c r="M59" i="3" s="1"/>
  <c r="F59" i="2"/>
  <c r="H58" i="2"/>
  <c r="I58" i="2" s="1"/>
  <c r="J59" i="2" s="1"/>
  <c r="K59" i="2" s="1"/>
  <c r="M59" i="2" s="1"/>
  <c r="J42" i="1"/>
  <c r="K41" i="1"/>
  <c r="M41" i="1" s="1"/>
  <c r="F43" i="1"/>
  <c r="H43" i="1" s="1"/>
  <c r="I42" i="1"/>
  <c r="H59" i="8" l="1"/>
  <c r="I59" i="8" s="1"/>
  <c r="J60" i="8" s="1"/>
  <c r="K60" i="8" s="1"/>
  <c r="M60" i="8" s="1"/>
  <c r="F60" i="8"/>
  <c r="H59" i="7"/>
  <c r="I59" i="7" s="1"/>
  <c r="J60" i="7" s="1"/>
  <c r="K60" i="7" s="1"/>
  <c r="M60" i="7" s="1"/>
  <c r="F60" i="7"/>
  <c r="H59" i="6"/>
  <c r="I59" i="6" s="1"/>
  <c r="J60" i="6" s="1"/>
  <c r="K60" i="6" s="1"/>
  <c r="M60" i="6" s="1"/>
  <c r="F60" i="6"/>
  <c r="H59" i="5"/>
  <c r="I59" i="5" s="1"/>
  <c r="J60" i="5" s="1"/>
  <c r="K60" i="5" s="1"/>
  <c r="M60" i="5" s="1"/>
  <c r="F60" i="5"/>
  <c r="H59" i="3"/>
  <c r="I59" i="3" s="1"/>
  <c r="J60" i="3" s="1"/>
  <c r="K60" i="3" s="1"/>
  <c r="M60" i="3" s="1"/>
  <c r="F60" i="3"/>
  <c r="H59" i="2"/>
  <c r="I59" i="2" s="1"/>
  <c r="J60" i="2" s="1"/>
  <c r="K60" i="2" s="1"/>
  <c r="M60" i="2" s="1"/>
  <c r="F60" i="2"/>
  <c r="F44" i="1"/>
  <c r="H44" i="1" s="1"/>
  <c r="I43" i="1"/>
  <c r="J43" i="1"/>
  <c r="K42" i="1"/>
  <c r="M42" i="1" s="1"/>
  <c r="H60" i="8" l="1"/>
  <c r="I60" i="8" s="1"/>
  <c r="J61" i="8" s="1"/>
  <c r="K61" i="8" s="1"/>
  <c r="M61" i="8" s="1"/>
  <c r="F61" i="8"/>
  <c r="H60" i="7"/>
  <c r="I60" i="7" s="1"/>
  <c r="J61" i="7" s="1"/>
  <c r="K61" i="7" s="1"/>
  <c r="M61" i="7" s="1"/>
  <c r="F61" i="7"/>
  <c r="F61" i="6"/>
  <c r="H60" i="6"/>
  <c r="I60" i="6" s="1"/>
  <c r="J61" i="6" s="1"/>
  <c r="K61" i="6" s="1"/>
  <c r="M61" i="6" s="1"/>
  <c r="H60" i="5"/>
  <c r="I60" i="5" s="1"/>
  <c r="J61" i="5" s="1"/>
  <c r="K61" i="5" s="1"/>
  <c r="M61" i="5" s="1"/>
  <c r="F61" i="5"/>
  <c r="H60" i="3"/>
  <c r="I60" i="3" s="1"/>
  <c r="J61" i="3" s="1"/>
  <c r="K61" i="3" s="1"/>
  <c r="M61" i="3" s="1"/>
  <c r="F61" i="3"/>
  <c r="H60" i="2"/>
  <c r="I60" i="2" s="1"/>
  <c r="J61" i="2" s="1"/>
  <c r="K61" i="2" s="1"/>
  <c r="M61" i="2" s="1"/>
  <c r="F61" i="2"/>
  <c r="J44" i="1"/>
  <c r="K43" i="1"/>
  <c r="M43" i="1" s="1"/>
  <c r="F45" i="1"/>
  <c r="H45" i="1" s="1"/>
  <c r="I44" i="1"/>
  <c r="F62" i="8" l="1"/>
  <c r="H61" i="8"/>
  <c r="I61" i="8" s="1"/>
  <c r="J62" i="8" s="1"/>
  <c r="K62" i="8" s="1"/>
  <c r="M62" i="8" s="1"/>
  <c r="F62" i="7"/>
  <c r="H61" i="7"/>
  <c r="I61" i="7" s="1"/>
  <c r="J62" i="7" s="1"/>
  <c r="K62" i="7" s="1"/>
  <c r="M62" i="7" s="1"/>
  <c r="F62" i="6"/>
  <c r="H61" i="6"/>
  <c r="I61" i="6" s="1"/>
  <c r="J62" i="6" s="1"/>
  <c r="K62" i="6" s="1"/>
  <c r="M62" i="6" s="1"/>
  <c r="F62" i="5"/>
  <c r="H61" i="5"/>
  <c r="I61" i="5" s="1"/>
  <c r="J62" i="5" s="1"/>
  <c r="K62" i="5" s="1"/>
  <c r="M62" i="5" s="1"/>
  <c r="F62" i="3"/>
  <c r="H61" i="3"/>
  <c r="I61" i="3" s="1"/>
  <c r="J62" i="3" s="1"/>
  <c r="K62" i="3" s="1"/>
  <c r="M62" i="3" s="1"/>
  <c r="F62" i="2"/>
  <c r="H61" i="2"/>
  <c r="I61" i="2" s="1"/>
  <c r="J62" i="2" s="1"/>
  <c r="K62" i="2" s="1"/>
  <c r="M62" i="2" s="1"/>
  <c r="F46" i="1"/>
  <c r="H46" i="1" s="1"/>
  <c r="I45" i="1"/>
  <c r="J45" i="1"/>
  <c r="K44" i="1"/>
  <c r="M44" i="1" s="1"/>
  <c r="H62" i="8" l="1"/>
  <c r="I62" i="8" s="1"/>
  <c r="J63" i="8" s="1"/>
  <c r="K63" i="8" s="1"/>
  <c r="M63" i="8" s="1"/>
  <c r="F63" i="8"/>
  <c r="H62" i="7"/>
  <c r="I62" i="7" s="1"/>
  <c r="J63" i="7" s="1"/>
  <c r="K63" i="7" s="1"/>
  <c r="M63" i="7" s="1"/>
  <c r="F63" i="7"/>
  <c r="H62" i="6"/>
  <c r="I62" i="6" s="1"/>
  <c r="J63" i="6" s="1"/>
  <c r="K63" i="6" s="1"/>
  <c r="M63" i="6" s="1"/>
  <c r="F63" i="6"/>
  <c r="H62" i="5"/>
  <c r="I62" i="5" s="1"/>
  <c r="J63" i="5" s="1"/>
  <c r="K63" i="5" s="1"/>
  <c r="M63" i="5" s="1"/>
  <c r="F63" i="5"/>
  <c r="F63" i="3"/>
  <c r="H62" i="3"/>
  <c r="I62" i="3" s="1"/>
  <c r="J63" i="3" s="1"/>
  <c r="K63" i="3" s="1"/>
  <c r="M63" i="3" s="1"/>
  <c r="H62" i="2"/>
  <c r="I62" i="2" s="1"/>
  <c r="J63" i="2" s="1"/>
  <c r="K63" i="2" s="1"/>
  <c r="M63" i="2" s="1"/>
  <c r="F63" i="2"/>
  <c r="J46" i="1"/>
  <c r="K45" i="1"/>
  <c r="M45" i="1" s="1"/>
  <c r="F47" i="1"/>
  <c r="H47" i="1" s="1"/>
  <c r="I46" i="1"/>
  <c r="H63" i="8" l="1"/>
  <c r="I63" i="8" s="1"/>
  <c r="J64" i="8" s="1"/>
  <c r="K64" i="8" s="1"/>
  <c r="M64" i="8" s="1"/>
  <c r="F64" i="8"/>
  <c r="F64" i="7"/>
  <c r="H63" i="7"/>
  <c r="I63" i="7" s="1"/>
  <c r="J64" i="7" s="1"/>
  <c r="K64" i="7" s="1"/>
  <c r="M64" i="7" s="1"/>
  <c r="H63" i="6"/>
  <c r="I63" i="6" s="1"/>
  <c r="J64" i="6" s="1"/>
  <c r="K64" i="6" s="1"/>
  <c r="M64" i="6" s="1"/>
  <c r="F64" i="6"/>
  <c r="H63" i="5"/>
  <c r="I63" i="5" s="1"/>
  <c r="J64" i="5" s="1"/>
  <c r="K64" i="5" s="1"/>
  <c r="M64" i="5" s="1"/>
  <c r="F64" i="5"/>
  <c r="H63" i="3"/>
  <c r="I63" i="3" s="1"/>
  <c r="J64" i="3" s="1"/>
  <c r="K64" i="3" s="1"/>
  <c r="M64" i="3" s="1"/>
  <c r="F64" i="3"/>
  <c r="H63" i="2"/>
  <c r="I63" i="2" s="1"/>
  <c r="J64" i="2" s="1"/>
  <c r="K64" i="2" s="1"/>
  <c r="M64" i="2" s="1"/>
  <c r="F64" i="2"/>
  <c r="F48" i="1"/>
  <c r="H48" i="1" s="1"/>
  <c r="I47" i="1"/>
  <c r="J47" i="1"/>
  <c r="K46" i="1"/>
  <c r="M46" i="1" s="1"/>
  <c r="F65" i="8" l="1"/>
  <c r="H64" i="8"/>
  <c r="I64" i="8" s="1"/>
  <c r="J65" i="8" s="1"/>
  <c r="K65" i="8" s="1"/>
  <c r="M65" i="8" s="1"/>
  <c r="F65" i="7"/>
  <c r="H64" i="7"/>
  <c r="I64" i="7" s="1"/>
  <c r="J65" i="7" s="1"/>
  <c r="K65" i="7" s="1"/>
  <c r="M65" i="7" s="1"/>
  <c r="F65" i="6"/>
  <c r="H64" i="6"/>
  <c r="I64" i="6" s="1"/>
  <c r="J65" i="6" s="1"/>
  <c r="K65" i="6" s="1"/>
  <c r="M65" i="6" s="1"/>
  <c r="F65" i="5"/>
  <c r="H64" i="5"/>
  <c r="I64" i="5" s="1"/>
  <c r="J65" i="5" s="1"/>
  <c r="K65" i="5" s="1"/>
  <c r="M65" i="5" s="1"/>
  <c r="F65" i="3"/>
  <c r="H64" i="3"/>
  <c r="I64" i="3" s="1"/>
  <c r="J65" i="3" s="1"/>
  <c r="K65" i="3" s="1"/>
  <c r="M65" i="3" s="1"/>
  <c r="F65" i="2"/>
  <c r="H64" i="2"/>
  <c r="I64" i="2" s="1"/>
  <c r="J65" i="2" s="1"/>
  <c r="K65" i="2" s="1"/>
  <c r="M65" i="2" s="1"/>
  <c r="J48" i="1"/>
  <c r="K47" i="1"/>
  <c r="M47" i="1" s="1"/>
  <c r="F49" i="1"/>
  <c r="H49" i="1" s="1"/>
  <c r="I48" i="1"/>
  <c r="F66" i="8" l="1"/>
  <c r="H65" i="8"/>
  <c r="I65" i="8" s="1"/>
  <c r="J66" i="8" s="1"/>
  <c r="K66" i="8" s="1"/>
  <c r="M66" i="8" s="1"/>
  <c r="F66" i="7"/>
  <c r="H65" i="7"/>
  <c r="I65" i="7" s="1"/>
  <c r="J66" i="7" s="1"/>
  <c r="K66" i="7" s="1"/>
  <c r="M66" i="7" s="1"/>
  <c r="F66" i="6"/>
  <c r="H65" i="6"/>
  <c r="I65" i="6" s="1"/>
  <c r="J66" i="6" s="1"/>
  <c r="K66" i="6" s="1"/>
  <c r="M66" i="6" s="1"/>
  <c r="F66" i="5"/>
  <c r="H65" i="5"/>
  <c r="I65" i="5" s="1"/>
  <c r="J66" i="5" s="1"/>
  <c r="K66" i="5" s="1"/>
  <c r="M66" i="5" s="1"/>
  <c r="F66" i="3"/>
  <c r="H65" i="3"/>
  <c r="I65" i="3" s="1"/>
  <c r="J66" i="3" s="1"/>
  <c r="K66" i="3" s="1"/>
  <c r="M66" i="3" s="1"/>
  <c r="F66" i="2"/>
  <c r="H65" i="2"/>
  <c r="I65" i="2" s="1"/>
  <c r="J66" i="2" s="1"/>
  <c r="K66" i="2" s="1"/>
  <c r="M66" i="2" s="1"/>
  <c r="F50" i="1"/>
  <c r="H50" i="1" s="1"/>
  <c r="I49" i="1"/>
  <c r="J49" i="1"/>
  <c r="K48" i="1"/>
  <c r="M48" i="1" s="1"/>
  <c r="H66" i="8" l="1"/>
  <c r="I66" i="8" s="1"/>
  <c r="J67" i="8" s="1"/>
  <c r="K67" i="8" s="1"/>
  <c r="M67" i="8" s="1"/>
  <c r="F67" i="8"/>
  <c r="H66" i="7"/>
  <c r="I66" i="7" s="1"/>
  <c r="J67" i="7" s="1"/>
  <c r="K67" i="7" s="1"/>
  <c r="M67" i="7" s="1"/>
  <c r="F67" i="7"/>
  <c r="F67" i="6"/>
  <c r="H66" i="6"/>
  <c r="I66" i="6" s="1"/>
  <c r="J67" i="6" s="1"/>
  <c r="K67" i="6" s="1"/>
  <c r="M67" i="6" s="1"/>
  <c r="H66" i="5"/>
  <c r="I66" i="5" s="1"/>
  <c r="J67" i="5" s="1"/>
  <c r="K67" i="5" s="1"/>
  <c r="M67" i="5" s="1"/>
  <c r="F67" i="5"/>
  <c r="H66" i="3"/>
  <c r="I66" i="3" s="1"/>
  <c r="J67" i="3" s="1"/>
  <c r="K67" i="3" s="1"/>
  <c r="M67" i="3" s="1"/>
  <c r="F67" i="3"/>
  <c r="H66" i="2"/>
  <c r="I66" i="2" s="1"/>
  <c r="J67" i="2" s="1"/>
  <c r="K67" i="2" s="1"/>
  <c r="M67" i="2" s="1"/>
  <c r="F67" i="2"/>
  <c r="J50" i="1"/>
  <c r="K49" i="1"/>
  <c r="M49" i="1" s="1"/>
  <c r="F51" i="1"/>
  <c r="H51" i="1" s="1"/>
  <c r="I50" i="1"/>
  <c r="F68" i="8" l="1"/>
  <c r="H67" i="8"/>
  <c r="I67" i="8" s="1"/>
  <c r="J68" i="8" s="1"/>
  <c r="K68" i="8" s="1"/>
  <c r="M68" i="8" s="1"/>
  <c r="F68" i="7"/>
  <c r="H67" i="7"/>
  <c r="I67" i="7" s="1"/>
  <c r="J68" i="7" s="1"/>
  <c r="K68" i="7" s="1"/>
  <c r="M68" i="7" s="1"/>
  <c r="F68" i="6"/>
  <c r="H67" i="6"/>
  <c r="I67" i="6" s="1"/>
  <c r="J68" i="6" s="1"/>
  <c r="K68" i="6" s="1"/>
  <c r="M68" i="6" s="1"/>
  <c r="F68" i="5"/>
  <c r="H67" i="5"/>
  <c r="I67" i="5" s="1"/>
  <c r="J68" i="5" s="1"/>
  <c r="K68" i="5" s="1"/>
  <c r="M68" i="5" s="1"/>
  <c r="H67" i="3"/>
  <c r="I67" i="3" s="1"/>
  <c r="J68" i="3" s="1"/>
  <c r="K68" i="3" s="1"/>
  <c r="M68" i="3" s="1"/>
  <c r="F68" i="3"/>
  <c r="F68" i="2"/>
  <c r="H67" i="2"/>
  <c r="I67" i="2" s="1"/>
  <c r="J68" i="2" s="1"/>
  <c r="K68" i="2" s="1"/>
  <c r="M68" i="2" s="1"/>
  <c r="F52" i="1"/>
  <c r="H52" i="1" s="1"/>
  <c r="I51" i="1"/>
  <c r="J51" i="1"/>
  <c r="K50" i="1"/>
  <c r="M50" i="1" s="1"/>
  <c r="H68" i="8" l="1"/>
  <c r="I68" i="8" s="1"/>
  <c r="J69" i="8" s="1"/>
  <c r="K69" i="8" s="1"/>
  <c r="M69" i="8" s="1"/>
  <c r="F69" i="8"/>
  <c r="F69" i="7"/>
  <c r="H68" i="7"/>
  <c r="I68" i="7" s="1"/>
  <c r="J69" i="7" s="1"/>
  <c r="K69" i="7" s="1"/>
  <c r="M69" i="7" s="1"/>
  <c r="F69" i="6"/>
  <c r="H68" i="6"/>
  <c r="I68" i="6" s="1"/>
  <c r="J69" i="6" s="1"/>
  <c r="K69" i="6" s="1"/>
  <c r="M69" i="6" s="1"/>
  <c r="F69" i="5"/>
  <c r="H68" i="5"/>
  <c r="I68" i="5" s="1"/>
  <c r="J69" i="5" s="1"/>
  <c r="K69" i="5" s="1"/>
  <c r="M69" i="5" s="1"/>
  <c r="F69" i="3"/>
  <c r="H68" i="3"/>
  <c r="I68" i="3" s="1"/>
  <c r="J69" i="3" s="1"/>
  <c r="K69" i="3" s="1"/>
  <c r="M69" i="3" s="1"/>
  <c r="F69" i="2"/>
  <c r="H68" i="2"/>
  <c r="I68" i="2" s="1"/>
  <c r="J69" i="2" s="1"/>
  <c r="K69" i="2" s="1"/>
  <c r="M69" i="2" s="1"/>
  <c r="J52" i="1"/>
  <c r="K51" i="1"/>
  <c r="M51" i="1" s="1"/>
  <c r="F53" i="1"/>
  <c r="H53" i="1" s="1"/>
  <c r="I52" i="1"/>
  <c r="H69" i="8" l="1"/>
  <c r="I69" i="8" s="1"/>
  <c r="J70" i="8" s="1"/>
  <c r="K70" i="8" s="1"/>
  <c r="M70" i="8" s="1"/>
  <c r="F70" i="8"/>
  <c r="H69" i="7"/>
  <c r="I69" i="7" s="1"/>
  <c r="J70" i="7" s="1"/>
  <c r="K70" i="7" s="1"/>
  <c r="M70" i="7" s="1"/>
  <c r="F70" i="7"/>
  <c r="F70" i="6"/>
  <c r="H69" i="6"/>
  <c r="I69" i="6" s="1"/>
  <c r="J70" i="6" s="1"/>
  <c r="K70" i="6" s="1"/>
  <c r="M70" i="6" s="1"/>
  <c r="H69" i="5"/>
  <c r="I69" i="5" s="1"/>
  <c r="J70" i="5" s="1"/>
  <c r="K70" i="5" s="1"/>
  <c r="M70" i="5" s="1"/>
  <c r="F70" i="5"/>
  <c r="H69" i="3"/>
  <c r="I69" i="3" s="1"/>
  <c r="J70" i="3" s="1"/>
  <c r="K70" i="3" s="1"/>
  <c r="M70" i="3" s="1"/>
  <c r="F70" i="3"/>
  <c r="H69" i="2"/>
  <c r="I69" i="2" s="1"/>
  <c r="J70" i="2" s="1"/>
  <c r="K70" i="2" s="1"/>
  <c r="M70" i="2" s="1"/>
  <c r="F70" i="2"/>
  <c r="F54" i="1"/>
  <c r="H54" i="1" s="1"/>
  <c r="I53" i="1"/>
  <c r="J53" i="1"/>
  <c r="K52" i="1"/>
  <c r="M52" i="1" s="1"/>
  <c r="F71" i="8" l="1"/>
  <c r="H70" i="8"/>
  <c r="I70" i="8" s="1"/>
  <c r="J71" i="8" s="1"/>
  <c r="K71" i="8" s="1"/>
  <c r="M71" i="8" s="1"/>
  <c r="H70" i="7"/>
  <c r="I70" i="7" s="1"/>
  <c r="J71" i="7" s="1"/>
  <c r="K71" i="7" s="1"/>
  <c r="M71" i="7" s="1"/>
  <c r="F71" i="7"/>
  <c r="H70" i="6"/>
  <c r="I70" i="6" s="1"/>
  <c r="J71" i="6" s="1"/>
  <c r="K71" i="6" s="1"/>
  <c r="M71" i="6" s="1"/>
  <c r="F71" i="6"/>
  <c r="H70" i="5"/>
  <c r="I70" i="5" s="1"/>
  <c r="J71" i="5" s="1"/>
  <c r="K71" i="5" s="1"/>
  <c r="M71" i="5" s="1"/>
  <c r="F71" i="5"/>
  <c r="H70" i="3"/>
  <c r="I70" i="3" s="1"/>
  <c r="J71" i="3" s="1"/>
  <c r="K71" i="3" s="1"/>
  <c r="M71" i="3" s="1"/>
  <c r="F71" i="3"/>
  <c r="H70" i="2"/>
  <c r="I70" i="2" s="1"/>
  <c r="J71" i="2" s="1"/>
  <c r="K71" i="2" s="1"/>
  <c r="M71" i="2" s="1"/>
  <c r="F71" i="2"/>
  <c r="J54" i="1"/>
  <c r="K53" i="1"/>
  <c r="M53" i="1" s="1"/>
  <c r="F55" i="1"/>
  <c r="H55" i="1" s="1"/>
  <c r="I54" i="1"/>
  <c r="F72" i="8" l="1"/>
  <c r="H71" i="8"/>
  <c r="I71" i="8" s="1"/>
  <c r="J72" i="8" s="1"/>
  <c r="K72" i="8" s="1"/>
  <c r="M72" i="8" s="1"/>
  <c r="F72" i="7"/>
  <c r="H71" i="7"/>
  <c r="I71" i="7" s="1"/>
  <c r="J72" i="7" s="1"/>
  <c r="K72" i="7" s="1"/>
  <c r="M72" i="7" s="1"/>
  <c r="F72" i="6"/>
  <c r="H71" i="6"/>
  <c r="I71" i="6" s="1"/>
  <c r="J72" i="6" s="1"/>
  <c r="K72" i="6" s="1"/>
  <c r="M72" i="6" s="1"/>
  <c r="F72" i="5"/>
  <c r="H71" i="5"/>
  <c r="I71" i="5" s="1"/>
  <c r="J72" i="5" s="1"/>
  <c r="K72" i="5" s="1"/>
  <c r="M72" i="5" s="1"/>
  <c r="F72" i="3"/>
  <c r="H71" i="3"/>
  <c r="I71" i="3" s="1"/>
  <c r="J72" i="3" s="1"/>
  <c r="K72" i="3" s="1"/>
  <c r="M72" i="3" s="1"/>
  <c r="F72" i="2"/>
  <c r="H71" i="2"/>
  <c r="I71" i="2" s="1"/>
  <c r="J72" i="2" s="1"/>
  <c r="K72" i="2" s="1"/>
  <c r="M72" i="2" s="1"/>
  <c r="F56" i="1"/>
  <c r="H56" i="1" s="1"/>
  <c r="I55" i="1"/>
  <c r="J55" i="1"/>
  <c r="K54" i="1"/>
  <c r="M54" i="1" s="1"/>
  <c r="H72" i="8" l="1"/>
  <c r="I72" i="8" s="1"/>
  <c r="J73" i="8" s="1"/>
  <c r="K73" i="8" s="1"/>
  <c r="M73" i="8" s="1"/>
  <c r="F73" i="8"/>
  <c r="H72" i="7"/>
  <c r="I72" i="7" s="1"/>
  <c r="J73" i="7" s="1"/>
  <c r="K73" i="7" s="1"/>
  <c r="M73" i="7" s="1"/>
  <c r="F73" i="7"/>
  <c r="H72" i="6"/>
  <c r="I72" i="6" s="1"/>
  <c r="J73" i="6" s="1"/>
  <c r="K73" i="6" s="1"/>
  <c r="M73" i="6" s="1"/>
  <c r="F73" i="6"/>
  <c r="H72" i="5"/>
  <c r="I72" i="5" s="1"/>
  <c r="J73" i="5" s="1"/>
  <c r="K73" i="5" s="1"/>
  <c r="M73" i="5" s="1"/>
  <c r="F73" i="5"/>
  <c r="H72" i="3"/>
  <c r="I72" i="3" s="1"/>
  <c r="J73" i="3" s="1"/>
  <c r="K73" i="3" s="1"/>
  <c r="M73" i="3" s="1"/>
  <c r="F73" i="3"/>
  <c r="H72" i="2"/>
  <c r="I72" i="2" s="1"/>
  <c r="J73" i="2" s="1"/>
  <c r="K73" i="2" s="1"/>
  <c r="M73" i="2" s="1"/>
  <c r="F73" i="2"/>
  <c r="J56" i="1"/>
  <c r="K55" i="1"/>
  <c r="M55" i="1" s="1"/>
  <c r="F57" i="1"/>
  <c r="H57" i="1" s="1"/>
  <c r="I56" i="1"/>
  <c r="H73" i="8" l="1"/>
  <c r="I73" i="8" s="1"/>
  <c r="J74" i="8" s="1"/>
  <c r="K74" i="8" s="1"/>
  <c r="M74" i="8" s="1"/>
  <c r="F74" i="8"/>
  <c r="H73" i="7"/>
  <c r="I73" i="7" s="1"/>
  <c r="J74" i="7" s="1"/>
  <c r="K74" i="7" s="1"/>
  <c r="M74" i="7" s="1"/>
  <c r="F74" i="7"/>
  <c r="H73" i="6"/>
  <c r="I73" i="6" s="1"/>
  <c r="J74" i="6" s="1"/>
  <c r="K74" i="6" s="1"/>
  <c r="M74" i="6" s="1"/>
  <c r="F74" i="6"/>
  <c r="H73" i="5"/>
  <c r="I73" i="5" s="1"/>
  <c r="J74" i="5" s="1"/>
  <c r="K74" i="5" s="1"/>
  <c r="M74" i="5" s="1"/>
  <c r="F74" i="5"/>
  <c r="H73" i="3"/>
  <c r="I73" i="3" s="1"/>
  <c r="J74" i="3" s="1"/>
  <c r="K74" i="3" s="1"/>
  <c r="M74" i="3" s="1"/>
  <c r="F74" i="3"/>
  <c r="H73" i="2"/>
  <c r="I73" i="2" s="1"/>
  <c r="J74" i="2" s="1"/>
  <c r="K74" i="2" s="1"/>
  <c r="M74" i="2" s="1"/>
  <c r="F74" i="2"/>
  <c r="F58" i="1"/>
  <c r="H58" i="1" s="1"/>
  <c r="I57" i="1"/>
  <c r="J57" i="1"/>
  <c r="K56" i="1"/>
  <c r="M56" i="1" s="1"/>
  <c r="F75" i="8" l="1"/>
  <c r="H74" i="8"/>
  <c r="I74" i="8" s="1"/>
  <c r="J75" i="8" s="1"/>
  <c r="K75" i="8" s="1"/>
  <c r="M75" i="8" s="1"/>
  <c r="F75" i="7"/>
  <c r="H74" i="7"/>
  <c r="I74" i="7" s="1"/>
  <c r="J75" i="7" s="1"/>
  <c r="K75" i="7" s="1"/>
  <c r="M75" i="7" s="1"/>
  <c r="F75" i="6"/>
  <c r="H74" i="6"/>
  <c r="I74" i="6" s="1"/>
  <c r="J75" i="6" s="1"/>
  <c r="K75" i="6" s="1"/>
  <c r="M75" i="6" s="1"/>
  <c r="F75" i="5"/>
  <c r="H74" i="5"/>
  <c r="I74" i="5" s="1"/>
  <c r="J75" i="5" s="1"/>
  <c r="K75" i="5" s="1"/>
  <c r="M75" i="5" s="1"/>
  <c r="F75" i="3"/>
  <c r="H74" i="3"/>
  <c r="I74" i="3" s="1"/>
  <c r="J75" i="3" s="1"/>
  <c r="K75" i="3" s="1"/>
  <c r="M75" i="3" s="1"/>
  <c r="F75" i="2"/>
  <c r="H74" i="2"/>
  <c r="I74" i="2" s="1"/>
  <c r="J75" i="2" s="1"/>
  <c r="K75" i="2" s="1"/>
  <c r="M75" i="2" s="1"/>
  <c r="J58" i="1"/>
  <c r="K57" i="1"/>
  <c r="M57" i="1" s="1"/>
  <c r="F59" i="1"/>
  <c r="H59" i="1" s="1"/>
  <c r="I58" i="1"/>
  <c r="H75" i="8" l="1"/>
  <c r="I75" i="8" s="1"/>
  <c r="J76" i="8" s="1"/>
  <c r="K76" i="8" s="1"/>
  <c r="M76" i="8" s="1"/>
  <c r="F76" i="8"/>
  <c r="H75" i="7"/>
  <c r="I75" i="7" s="1"/>
  <c r="J76" i="7" s="1"/>
  <c r="K76" i="7" s="1"/>
  <c r="M76" i="7" s="1"/>
  <c r="F76" i="7"/>
  <c r="H75" i="6"/>
  <c r="I75" i="6" s="1"/>
  <c r="J76" i="6" s="1"/>
  <c r="K76" i="6" s="1"/>
  <c r="M76" i="6" s="1"/>
  <c r="F76" i="6"/>
  <c r="H75" i="5"/>
  <c r="I75" i="5" s="1"/>
  <c r="J76" i="5" s="1"/>
  <c r="K76" i="5" s="1"/>
  <c r="M76" i="5" s="1"/>
  <c r="F76" i="5"/>
  <c r="H75" i="3"/>
  <c r="I75" i="3" s="1"/>
  <c r="J76" i="3" s="1"/>
  <c r="K76" i="3" s="1"/>
  <c r="M76" i="3" s="1"/>
  <c r="F76" i="3"/>
  <c r="H75" i="2"/>
  <c r="I75" i="2" s="1"/>
  <c r="J76" i="2" s="1"/>
  <c r="K76" i="2" s="1"/>
  <c r="M76" i="2" s="1"/>
  <c r="F76" i="2"/>
  <c r="F60" i="1"/>
  <c r="H60" i="1" s="1"/>
  <c r="I59" i="1"/>
  <c r="J59" i="1"/>
  <c r="K58" i="1"/>
  <c r="M58" i="1" s="1"/>
  <c r="H76" i="8" l="1"/>
  <c r="I76" i="8" s="1"/>
  <c r="J77" i="8" s="1"/>
  <c r="K77" i="8" s="1"/>
  <c r="M77" i="8" s="1"/>
  <c r="F77" i="8"/>
  <c r="F77" i="7"/>
  <c r="H76" i="7"/>
  <c r="I76" i="7" s="1"/>
  <c r="J77" i="7" s="1"/>
  <c r="K77" i="7" s="1"/>
  <c r="M77" i="7" s="1"/>
  <c r="H76" i="6"/>
  <c r="I76" i="6" s="1"/>
  <c r="J77" i="6" s="1"/>
  <c r="K77" i="6" s="1"/>
  <c r="M77" i="6" s="1"/>
  <c r="F77" i="6"/>
  <c r="F77" i="5"/>
  <c r="H76" i="5"/>
  <c r="I76" i="5" s="1"/>
  <c r="J77" i="5" s="1"/>
  <c r="K77" i="5" s="1"/>
  <c r="M77" i="5" s="1"/>
  <c r="H76" i="3"/>
  <c r="I76" i="3" s="1"/>
  <c r="J77" i="3" s="1"/>
  <c r="K77" i="3" s="1"/>
  <c r="M77" i="3" s="1"/>
  <c r="F77" i="3"/>
  <c r="H76" i="2"/>
  <c r="I76" i="2" s="1"/>
  <c r="J77" i="2" s="1"/>
  <c r="K77" i="2" s="1"/>
  <c r="M77" i="2" s="1"/>
  <c r="F77" i="2"/>
  <c r="J60" i="1"/>
  <c r="K59" i="1"/>
  <c r="M59" i="1" s="1"/>
  <c r="F61" i="1"/>
  <c r="H61" i="1" s="1"/>
  <c r="I60" i="1"/>
  <c r="F78" i="8" l="1"/>
  <c r="H77" i="8"/>
  <c r="I77" i="8" s="1"/>
  <c r="J78" i="8" s="1"/>
  <c r="K78" i="8" s="1"/>
  <c r="M78" i="8" s="1"/>
  <c r="F78" i="7"/>
  <c r="H77" i="7"/>
  <c r="I77" i="7" s="1"/>
  <c r="J78" i="7" s="1"/>
  <c r="K78" i="7" s="1"/>
  <c r="M78" i="7" s="1"/>
  <c r="F78" i="6"/>
  <c r="H77" i="6"/>
  <c r="I77" i="6" s="1"/>
  <c r="J78" i="6" s="1"/>
  <c r="K78" i="6" s="1"/>
  <c r="M78" i="6" s="1"/>
  <c r="F78" i="5"/>
  <c r="H77" i="5"/>
  <c r="I77" i="5" s="1"/>
  <c r="J78" i="5" s="1"/>
  <c r="K78" i="5" s="1"/>
  <c r="M78" i="5" s="1"/>
  <c r="F78" i="3"/>
  <c r="H77" i="3"/>
  <c r="I77" i="3" s="1"/>
  <c r="J78" i="3" s="1"/>
  <c r="K78" i="3" s="1"/>
  <c r="M78" i="3" s="1"/>
  <c r="F78" i="2"/>
  <c r="H77" i="2"/>
  <c r="I77" i="2" s="1"/>
  <c r="J78" i="2" s="1"/>
  <c r="K78" i="2" s="1"/>
  <c r="M78" i="2" s="1"/>
  <c r="F62" i="1"/>
  <c r="H62" i="1" s="1"/>
  <c r="I61" i="1"/>
  <c r="J61" i="1"/>
  <c r="K60" i="1"/>
  <c r="M60" i="1" s="1"/>
  <c r="H78" i="8" l="1"/>
  <c r="I78" i="8" s="1"/>
  <c r="J79" i="8" s="1"/>
  <c r="K79" i="8" s="1"/>
  <c r="M79" i="8" s="1"/>
  <c r="F79" i="8"/>
  <c r="H78" i="7"/>
  <c r="I78" i="7" s="1"/>
  <c r="J79" i="7" s="1"/>
  <c r="K79" i="7" s="1"/>
  <c r="M79" i="7" s="1"/>
  <c r="F79" i="7"/>
  <c r="H78" i="6"/>
  <c r="I78" i="6" s="1"/>
  <c r="J79" i="6" s="1"/>
  <c r="K79" i="6" s="1"/>
  <c r="M79" i="6" s="1"/>
  <c r="F79" i="6"/>
  <c r="H78" i="5"/>
  <c r="I78" i="5" s="1"/>
  <c r="J79" i="5" s="1"/>
  <c r="K79" i="5" s="1"/>
  <c r="M79" i="5" s="1"/>
  <c r="F79" i="5"/>
  <c r="H78" i="3"/>
  <c r="I78" i="3" s="1"/>
  <c r="J79" i="3" s="1"/>
  <c r="K79" i="3" s="1"/>
  <c r="M79" i="3" s="1"/>
  <c r="F79" i="3"/>
  <c r="H78" i="2"/>
  <c r="I78" i="2" s="1"/>
  <c r="J79" i="2" s="1"/>
  <c r="K79" i="2" s="1"/>
  <c r="M79" i="2" s="1"/>
  <c r="F79" i="2"/>
  <c r="J62" i="1"/>
  <c r="K61" i="1"/>
  <c r="M61" i="1" s="1"/>
  <c r="F63" i="1"/>
  <c r="H63" i="1" s="1"/>
  <c r="I62" i="1"/>
  <c r="H79" i="8" l="1"/>
  <c r="I79" i="8" s="1"/>
  <c r="J80" i="8" s="1"/>
  <c r="K80" i="8" s="1"/>
  <c r="M80" i="8" s="1"/>
  <c r="F80" i="8"/>
  <c r="H79" i="7"/>
  <c r="I79" i="7" s="1"/>
  <c r="J80" i="7" s="1"/>
  <c r="K80" i="7" s="1"/>
  <c r="M80" i="7" s="1"/>
  <c r="F80" i="7"/>
  <c r="H79" i="6"/>
  <c r="I79" i="6" s="1"/>
  <c r="J80" i="6" s="1"/>
  <c r="K80" i="6" s="1"/>
  <c r="M80" i="6" s="1"/>
  <c r="F80" i="6"/>
  <c r="H79" i="5"/>
  <c r="I79" i="5" s="1"/>
  <c r="J80" i="5" s="1"/>
  <c r="K80" i="5" s="1"/>
  <c r="M80" i="5" s="1"/>
  <c r="F80" i="5"/>
  <c r="H79" i="3"/>
  <c r="I79" i="3" s="1"/>
  <c r="J80" i="3" s="1"/>
  <c r="K80" i="3" s="1"/>
  <c r="M80" i="3" s="1"/>
  <c r="F80" i="3"/>
  <c r="H79" i="2"/>
  <c r="I79" i="2" s="1"/>
  <c r="J80" i="2" s="1"/>
  <c r="K80" i="2" s="1"/>
  <c r="M80" i="2" s="1"/>
  <c r="F80" i="2"/>
  <c r="F64" i="1"/>
  <c r="H64" i="1" s="1"/>
  <c r="I63" i="1"/>
  <c r="J63" i="1"/>
  <c r="K62" i="1"/>
  <c r="M62" i="1" s="1"/>
  <c r="F81" i="8" l="1"/>
  <c r="H80" i="8"/>
  <c r="I80" i="8" s="1"/>
  <c r="J81" i="8" s="1"/>
  <c r="K81" i="8" s="1"/>
  <c r="M81" i="8" s="1"/>
  <c r="F81" i="7"/>
  <c r="H80" i="7"/>
  <c r="I80" i="7" s="1"/>
  <c r="J81" i="7" s="1"/>
  <c r="K81" i="7" s="1"/>
  <c r="M81" i="7" s="1"/>
  <c r="F81" i="6"/>
  <c r="H80" i="6"/>
  <c r="I80" i="6" s="1"/>
  <c r="J81" i="6" s="1"/>
  <c r="K81" i="6" s="1"/>
  <c r="M81" i="6" s="1"/>
  <c r="F81" i="5"/>
  <c r="H80" i="5"/>
  <c r="I80" i="5" s="1"/>
  <c r="J81" i="5" s="1"/>
  <c r="K81" i="5" s="1"/>
  <c r="M81" i="5" s="1"/>
  <c r="F81" i="3"/>
  <c r="H80" i="3"/>
  <c r="I80" i="3" s="1"/>
  <c r="J81" i="3" s="1"/>
  <c r="K81" i="3" s="1"/>
  <c r="M81" i="3" s="1"/>
  <c r="F81" i="2"/>
  <c r="H80" i="2"/>
  <c r="I80" i="2" s="1"/>
  <c r="J81" i="2" s="1"/>
  <c r="K81" i="2" s="1"/>
  <c r="M81" i="2" s="1"/>
  <c r="J64" i="1"/>
  <c r="K63" i="1"/>
  <c r="M63" i="1" s="1"/>
  <c r="F65" i="1"/>
  <c r="H65" i="1" s="1"/>
  <c r="I64" i="1"/>
  <c r="F82" i="8" l="1"/>
  <c r="H81" i="8"/>
  <c r="I81" i="8" s="1"/>
  <c r="J82" i="8" s="1"/>
  <c r="K82" i="8" s="1"/>
  <c r="M82" i="8" s="1"/>
  <c r="F82" i="7"/>
  <c r="H81" i="7"/>
  <c r="I81" i="7" s="1"/>
  <c r="J82" i="7" s="1"/>
  <c r="K82" i="7" s="1"/>
  <c r="M82" i="7" s="1"/>
  <c r="F82" i="6"/>
  <c r="H81" i="6"/>
  <c r="I81" i="6" s="1"/>
  <c r="J82" i="6" s="1"/>
  <c r="K82" i="6" s="1"/>
  <c r="M82" i="6" s="1"/>
  <c r="F82" i="5"/>
  <c r="H81" i="5"/>
  <c r="I81" i="5" s="1"/>
  <c r="J82" i="5" s="1"/>
  <c r="K82" i="5" s="1"/>
  <c r="M82" i="5" s="1"/>
  <c r="F82" i="3"/>
  <c r="H81" i="3"/>
  <c r="I81" i="3" s="1"/>
  <c r="J82" i="3" s="1"/>
  <c r="K82" i="3" s="1"/>
  <c r="M82" i="3" s="1"/>
  <c r="F82" i="2"/>
  <c r="H81" i="2"/>
  <c r="I81" i="2" s="1"/>
  <c r="J82" i="2" s="1"/>
  <c r="K82" i="2" s="1"/>
  <c r="M82" i="2" s="1"/>
  <c r="F66" i="1"/>
  <c r="H66" i="1" s="1"/>
  <c r="I65" i="1"/>
  <c r="J65" i="1"/>
  <c r="K64" i="1"/>
  <c r="M64" i="1" s="1"/>
  <c r="H82" i="8" l="1"/>
  <c r="I82" i="8" s="1"/>
  <c r="J83" i="8" s="1"/>
  <c r="K83" i="8" s="1"/>
  <c r="M83" i="8" s="1"/>
  <c r="F83" i="8"/>
  <c r="H82" i="7"/>
  <c r="I82" i="7" s="1"/>
  <c r="J83" i="7" s="1"/>
  <c r="K83" i="7" s="1"/>
  <c r="M83" i="7" s="1"/>
  <c r="F83" i="7"/>
  <c r="H82" i="6"/>
  <c r="I82" i="6" s="1"/>
  <c r="J83" i="6" s="1"/>
  <c r="K83" i="6" s="1"/>
  <c r="M83" i="6" s="1"/>
  <c r="F83" i="6"/>
  <c r="H82" i="5"/>
  <c r="I82" i="5" s="1"/>
  <c r="J83" i="5" s="1"/>
  <c r="K83" i="5" s="1"/>
  <c r="M83" i="5" s="1"/>
  <c r="F83" i="5"/>
  <c r="H82" i="3"/>
  <c r="I82" i="3" s="1"/>
  <c r="J83" i="3" s="1"/>
  <c r="K83" i="3" s="1"/>
  <c r="M83" i="3" s="1"/>
  <c r="F83" i="3"/>
  <c r="H82" i="2"/>
  <c r="I82" i="2" s="1"/>
  <c r="J83" i="2" s="1"/>
  <c r="K83" i="2" s="1"/>
  <c r="M83" i="2" s="1"/>
  <c r="F83" i="2"/>
  <c r="J66" i="1"/>
  <c r="K65" i="1"/>
  <c r="M65" i="1" s="1"/>
  <c r="F67" i="1"/>
  <c r="H67" i="1" s="1"/>
  <c r="I66" i="1"/>
  <c r="F84" i="8" l="1"/>
  <c r="H83" i="8"/>
  <c r="I83" i="8" s="1"/>
  <c r="J84" i="8" s="1"/>
  <c r="K84" i="8" s="1"/>
  <c r="M84" i="8" s="1"/>
  <c r="F84" i="7"/>
  <c r="H83" i="7"/>
  <c r="I83" i="7" s="1"/>
  <c r="J84" i="7" s="1"/>
  <c r="K84" i="7" s="1"/>
  <c r="M84" i="7" s="1"/>
  <c r="F84" i="6"/>
  <c r="H83" i="6"/>
  <c r="I83" i="6" s="1"/>
  <c r="J84" i="6" s="1"/>
  <c r="K84" i="6" s="1"/>
  <c r="M84" i="6" s="1"/>
  <c r="F84" i="5"/>
  <c r="H83" i="5"/>
  <c r="I83" i="5" s="1"/>
  <c r="J84" i="5" s="1"/>
  <c r="K84" i="5" s="1"/>
  <c r="M84" i="5" s="1"/>
  <c r="F84" i="3"/>
  <c r="H83" i="3"/>
  <c r="I83" i="3" s="1"/>
  <c r="J84" i="3" s="1"/>
  <c r="K84" i="3" s="1"/>
  <c r="M84" i="3" s="1"/>
  <c r="F84" i="2"/>
  <c r="H83" i="2"/>
  <c r="I83" i="2" s="1"/>
  <c r="J84" i="2" s="1"/>
  <c r="K84" i="2" s="1"/>
  <c r="M84" i="2" s="1"/>
  <c r="F68" i="1"/>
  <c r="H68" i="1" s="1"/>
  <c r="I67" i="1"/>
  <c r="J67" i="1"/>
  <c r="K66" i="1"/>
  <c r="M66" i="1" s="1"/>
  <c r="F85" i="8" l="1"/>
  <c r="H84" i="8"/>
  <c r="I84" i="8" s="1"/>
  <c r="J85" i="8" s="1"/>
  <c r="K85" i="8" s="1"/>
  <c r="M85" i="8" s="1"/>
  <c r="F85" i="7"/>
  <c r="H84" i="7"/>
  <c r="I84" i="7" s="1"/>
  <c r="J85" i="7" s="1"/>
  <c r="K85" i="7" s="1"/>
  <c r="M85" i="7" s="1"/>
  <c r="F85" i="6"/>
  <c r="H84" i="6"/>
  <c r="I84" i="6" s="1"/>
  <c r="J85" i="6" s="1"/>
  <c r="K85" i="6" s="1"/>
  <c r="M85" i="6" s="1"/>
  <c r="F85" i="5"/>
  <c r="H84" i="5"/>
  <c r="I84" i="5" s="1"/>
  <c r="J85" i="5" s="1"/>
  <c r="K85" i="5" s="1"/>
  <c r="M85" i="5" s="1"/>
  <c r="F85" i="3"/>
  <c r="H84" i="3"/>
  <c r="I84" i="3" s="1"/>
  <c r="J85" i="3" s="1"/>
  <c r="K85" i="3" s="1"/>
  <c r="M85" i="3" s="1"/>
  <c r="F85" i="2"/>
  <c r="H84" i="2"/>
  <c r="I84" i="2" s="1"/>
  <c r="J85" i="2" s="1"/>
  <c r="K85" i="2" s="1"/>
  <c r="M85" i="2" s="1"/>
  <c r="J68" i="1"/>
  <c r="K67" i="1"/>
  <c r="M67" i="1" s="1"/>
  <c r="F69" i="1"/>
  <c r="H69" i="1" s="1"/>
  <c r="I68" i="1"/>
  <c r="H85" i="8" l="1"/>
  <c r="I85" i="8" s="1"/>
  <c r="J86" i="8" s="1"/>
  <c r="K86" i="8" s="1"/>
  <c r="M86" i="8" s="1"/>
  <c r="F86" i="8"/>
  <c r="H85" i="7"/>
  <c r="I85" i="7" s="1"/>
  <c r="J86" i="7" s="1"/>
  <c r="K86" i="7" s="1"/>
  <c r="M86" i="7" s="1"/>
  <c r="F86" i="7"/>
  <c r="F86" i="6"/>
  <c r="H85" i="6"/>
  <c r="I85" i="6" s="1"/>
  <c r="J86" i="6" s="1"/>
  <c r="K86" i="6" s="1"/>
  <c r="M86" i="6" s="1"/>
  <c r="H85" i="5"/>
  <c r="I85" i="5" s="1"/>
  <c r="J86" i="5" s="1"/>
  <c r="K86" i="5" s="1"/>
  <c r="M86" i="5" s="1"/>
  <c r="F86" i="5"/>
  <c r="H85" i="3"/>
  <c r="I85" i="3" s="1"/>
  <c r="J86" i="3" s="1"/>
  <c r="K86" i="3" s="1"/>
  <c r="M86" i="3" s="1"/>
  <c r="F86" i="3"/>
  <c r="H85" i="2"/>
  <c r="I85" i="2" s="1"/>
  <c r="J86" i="2" s="1"/>
  <c r="K86" i="2" s="1"/>
  <c r="M86" i="2" s="1"/>
  <c r="F86" i="2"/>
  <c r="F70" i="1"/>
  <c r="H70" i="1" s="1"/>
  <c r="I69" i="1"/>
  <c r="J69" i="1"/>
  <c r="K68" i="1"/>
  <c r="M68" i="1" s="1"/>
  <c r="F87" i="8" l="1"/>
  <c r="H86" i="8"/>
  <c r="I86" i="8" s="1"/>
  <c r="J87" i="8" s="1"/>
  <c r="K87" i="8" s="1"/>
  <c r="M87" i="8" s="1"/>
  <c r="H86" i="7"/>
  <c r="I86" i="7" s="1"/>
  <c r="J87" i="7" s="1"/>
  <c r="K87" i="7" s="1"/>
  <c r="M87" i="7" s="1"/>
  <c r="F87" i="7"/>
  <c r="H86" i="6"/>
  <c r="I86" i="6" s="1"/>
  <c r="J87" i="6" s="1"/>
  <c r="K87" i="6" s="1"/>
  <c r="M87" i="6" s="1"/>
  <c r="F87" i="6"/>
  <c r="H86" i="5"/>
  <c r="I86" i="5" s="1"/>
  <c r="J87" i="5" s="1"/>
  <c r="K87" i="5" s="1"/>
  <c r="M87" i="5" s="1"/>
  <c r="F87" i="5"/>
  <c r="H86" i="3"/>
  <c r="I86" i="3" s="1"/>
  <c r="J87" i="3" s="1"/>
  <c r="K87" i="3" s="1"/>
  <c r="M87" i="3" s="1"/>
  <c r="F87" i="3"/>
  <c r="F87" i="2"/>
  <c r="H86" i="2"/>
  <c r="I86" i="2" s="1"/>
  <c r="J87" i="2" s="1"/>
  <c r="K87" i="2" s="1"/>
  <c r="M87" i="2" s="1"/>
  <c r="J70" i="1"/>
  <c r="K69" i="1"/>
  <c r="M69" i="1" s="1"/>
  <c r="F71" i="1"/>
  <c r="H71" i="1" s="1"/>
  <c r="I70" i="1"/>
  <c r="F88" i="8" l="1"/>
  <c r="H87" i="8"/>
  <c r="I87" i="8" s="1"/>
  <c r="J88" i="8" s="1"/>
  <c r="K88" i="8" s="1"/>
  <c r="M88" i="8" s="1"/>
  <c r="F88" i="7"/>
  <c r="H87" i="7"/>
  <c r="I87" i="7" s="1"/>
  <c r="J88" i="7" s="1"/>
  <c r="K88" i="7" s="1"/>
  <c r="M88" i="7" s="1"/>
  <c r="H87" i="6"/>
  <c r="I87" i="6" s="1"/>
  <c r="J88" i="6" s="1"/>
  <c r="K88" i="6" s="1"/>
  <c r="M88" i="6" s="1"/>
  <c r="F88" i="6"/>
  <c r="F88" i="5"/>
  <c r="H87" i="5"/>
  <c r="I87" i="5" s="1"/>
  <c r="J88" i="5" s="1"/>
  <c r="K88" i="5" s="1"/>
  <c r="M88" i="5" s="1"/>
  <c r="F88" i="3"/>
  <c r="H87" i="3"/>
  <c r="I87" i="3" s="1"/>
  <c r="J88" i="3" s="1"/>
  <c r="K88" i="3" s="1"/>
  <c r="M88" i="3" s="1"/>
  <c r="F88" i="2"/>
  <c r="H87" i="2"/>
  <c r="I87" i="2" s="1"/>
  <c r="J88" i="2" s="1"/>
  <c r="K88" i="2" s="1"/>
  <c r="M88" i="2" s="1"/>
  <c r="F72" i="1"/>
  <c r="H72" i="1" s="1"/>
  <c r="I71" i="1"/>
  <c r="J71" i="1"/>
  <c r="K70" i="1"/>
  <c r="M70" i="1" s="1"/>
  <c r="H88" i="8" l="1"/>
  <c r="I88" i="8" s="1"/>
  <c r="J89" i="8" s="1"/>
  <c r="K89" i="8" s="1"/>
  <c r="M89" i="8" s="1"/>
  <c r="F89" i="8"/>
  <c r="H88" i="7"/>
  <c r="I88" i="7" s="1"/>
  <c r="J89" i="7" s="1"/>
  <c r="K89" i="7" s="1"/>
  <c r="M89" i="7" s="1"/>
  <c r="F89" i="7"/>
  <c r="H88" i="6"/>
  <c r="I88" i="6" s="1"/>
  <c r="J89" i="6" s="1"/>
  <c r="K89" i="6" s="1"/>
  <c r="M89" i="6" s="1"/>
  <c r="F89" i="6"/>
  <c r="H88" i="5"/>
  <c r="I88" i="5" s="1"/>
  <c r="J89" i="5" s="1"/>
  <c r="K89" i="5" s="1"/>
  <c r="M89" i="5" s="1"/>
  <c r="F89" i="5"/>
  <c r="H88" i="3"/>
  <c r="I88" i="3" s="1"/>
  <c r="J89" i="3" s="1"/>
  <c r="K89" i="3" s="1"/>
  <c r="M89" i="3" s="1"/>
  <c r="F89" i="3"/>
  <c r="H88" i="2"/>
  <c r="I88" i="2" s="1"/>
  <c r="J89" i="2" s="1"/>
  <c r="K89" i="2" s="1"/>
  <c r="M89" i="2" s="1"/>
  <c r="F89" i="2"/>
  <c r="J72" i="1"/>
  <c r="K71" i="1"/>
  <c r="M71" i="1" s="1"/>
  <c r="F73" i="1"/>
  <c r="H73" i="1" s="1"/>
  <c r="I72" i="1"/>
  <c r="H89" i="8" l="1"/>
  <c r="I89" i="8" s="1"/>
  <c r="J90" i="8" s="1"/>
  <c r="F90" i="8"/>
  <c r="H89" i="7"/>
  <c r="I89" i="7" s="1"/>
  <c r="J90" i="7" s="1"/>
  <c r="F90" i="7"/>
  <c r="H89" i="6"/>
  <c r="I89" i="6" s="1"/>
  <c r="J90" i="6" s="1"/>
  <c r="F90" i="6"/>
  <c r="H89" i="5"/>
  <c r="I89" i="5" s="1"/>
  <c r="J90" i="5" s="1"/>
  <c r="J26" i="5" s="1"/>
  <c r="F90" i="5"/>
  <c r="H89" i="3"/>
  <c r="I89" i="3" s="1"/>
  <c r="J90" i="3" s="1"/>
  <c r="F90" i="3"/>
  <c r="H89" i="2"/>
  <c r="I89" i="2" s="1"/>
  <c r="J90" i="2" s="1"/>
  <c r="F90" i="2"/>
  <c r="F74" i="1"/>
  <c r="H74" i="1" s="1"/>
  <c r="I73" i="1"/>
  <c r="J73" i="1"/>
  <c r="K72" i="1"/>
  <c r="M72" i="1" s="1"/>
  <c r="N24" i="8" l="1"/>
  <c r="N25" i="8"/>
  <c r="H90" i="8"/>
  <c r="F91" i="8"/>
  <c r="K90" i="8"/>
  <c r="N93" i="8"/>
  <c r="H90" i="7"/>
  <c r="F91" i="7"/>
  <c r="K90" i="7"/>
  <c r="L23" i="7" s="1"/>
  <c r="N93" i="7"/>
  <c r="H90" i="6"/>
  <c r="F91" i="6"/>
  <c r="K90" i="6"/>
  <c r="L23" i="6" s="1"/>
  <c r="N93" i="6"/>
  <c r="H90" i="5"/>
  <c r="F91" i="5"/>
  <c r="K90" i="5"/>
  <c r="N93" i="5"/>
  <c r="H90" i="3"/>
  <c r="F91" i="3"/>
  <c r="K90" i="3"/>
  <c r="N93" i="3"/>
  <c r="H90" i="2"/>
  <c r="F91" i="2"/>
  <c r="K90" i="2"/>
  <c r="L27" i="2" s="1"/>
  <c r="N93" i="2"/>
  <c r="F75" i="1"/>
  <c r="H75" i="1" s="1"/>
  <c r="I74" i="1"/>
  <c r="J74" i="1"/>
  <c r="K73" i="1"/>
  <c r="M73" i="1" s="1"/>
  <c r="L22" i="5" l="1"/>
  <c r="L25" i="5" s="1"/>
  <c r="O21" i="5" s="1"/>
  <c r="L27" i="5"/>
  <c r="L22" i="3"/>
  <c r="L27" i="3"/>
  <c r="L22" i="2"/>
  <c r="L25" i="2" s="1"/>
  <c r="O21" i="2" s="1"/>
  <c r="L23" i="8"/>
  <c r="N21" i="8" s="1"/>
  <c r="N18" i="8"/>
  <c r="L26" i="8"/>
  <c r="L26" i="7"/>
  <c r="L26" i="6"/>
  <c r="L25" i="3"/>
  <c r="O21" i="3" s="1"/>
  <c r="M90" i="8"/>
  <c r="L24" i="8" s="1"/>
  <c r="N74" i="8"/>
  <c r="N44" i="8"/>
  <c r="N31" i="8"/>
  <c r="N33" i="8"/>
  <c r="N61" i="8"/>
  <c r="N34" i="8"/>
  <c r="N72" i="8"/>
  <c r="N50" i="8"/>
  <c r="N52" i="8"/>
  <c r="N88" i="8"/>
  <c r="N82" i="8"/>
  <c r="N58" i="8"/>
  <c r="N55" i="8"/>
  <c r="N90" i="8"/>
  <c r="N78" i="8"/>
  <c r="N42" i="8"/>
  <c r="N85" i="8"/>
  <c r="N81" i="8"/>
  <c r="N75" i="8"/>
  <c r="N36" i="8"/>
  <c r="N83" i="8"/>
  <c r="N62" i="8"/>
  <c r="N39" i="8"/>
  <c r="N67" i="8"/>
  <c r="N66" i="8"/>
  <c r="N69" i="8"/>
  <c r="N56" i="8"/>
  <c r="N59" i="8"/>
  <c r="N46" i="8"/>
  <c r="N65" i="8"/>
  <c r="N40" i="8"/>
  <c r="N43" i="8"/>
  <c r="N53" i="8"/>
  <c r="N47" i="8"/>
  <c r="N51" i="8"/>
  <c r="N79" i="8"/>
  <c r="N71" i="8"/>
  <c r="N35" i="8"/>
  <c r="N68" i="8"/>
  <c r="N76" i="8"/>
  <c r="N37" i="8"/>
  <c r="N49" i="8"/>
  <c r="N84" i="8"/>
  <c r="N63" i="8"/>
  <c r="N60" i="8"/>
  <c r="N87" i="8"/>
  <c r="N64" i="8"/>
  <c r="N38" i="8"/>
  <c r="N45" i="8"/>
  <c r="N89" i="8"/>
  <c r="N70" i="8"/>
  <c r="N48" i="8"/>
  <c r="N80" i="8"/>
  <c r="N73" i="8"/>
  <c r="N32" i="8"/>
  <c r="N41" i="8"/>
  <c r="N57" i="8"/>
  <c r="N86" i="8"/>
  <c r="N77" i="8"/>
  <c r="N54" i="8"/>
  <c r="I90" i="8"/>
  <c r="H91" i="8"/>
  <c r="F93" i="8" s="1"/>
  <c r="M90" i="7"/>
  <c r="L24" i="7" s="1"/>
  <c r="N76" i="7"/>
  <c r="N44" i="7"/>
  <c r="N60" i="7"/>
  <c r="N66" i="7"/>
  <c r="N49" i="7"/>
  <c r="N80" i="7"/>
  <c r="N50" i="7"/>
  <c r="N83" i="7"/>
  <c r="N78" i="7"/>
  <c r="N75" i="7"/>
  <c r="N82" i="7"/>
  <c r="N33" i="7"/>
  <c r="N48" i="7"/>
  <c r="N31" i="7"/>
  <c r="N36" i="7"/>
  <c r="N55" i="7"/>
  <c r="N84" i="7"/>
  <c r="N53" i="7"/>
  <c r="N72" i="7"/>
  <c r="N64" i="7"/>
  <c r="N65" i="7"/>
  <c r="N87" i="7"/>
  <c r="N81" i="7"/>
  <c r="N43" i="7"/>
  <c r="N40" i="7"/>
  <c r="N56" i="7"/>
  <c r="N68" i="7"/>
  <c r="N85" i="7"/>
  <c r="N52" i="7"/>
  <c r="N62" i="7"/>
  <c r="N39" i="7"/>
  <c r="N37" i="7"/>
  <c r="N59" i="7"/>
  <c r="N71" i="7"/>
  <c r="N34" i="7"/>
  <c r="N88" i="7"/>
  <c r="N69" i="7"/>
  <c r="N51" i="7"/>
  <c r="N32" i="7"/>
  <c r="N46" i="7"/>
  <c r="N67" i="7"/>
  <c r="N58" i="7"/>
  <c r="N89" i="7"/>
  <c r="N45" i="7"/>
  <c r="N42" i="7"/>
  <c r="N54" i="7"/>
  <c r="N79" i="7"/>
  <c r="N35" i="7"/>
  <c r="N73" i="7"/>
  <c r="N77" i="7"/>
  <c r="N61" i="7"/>
  <c r="N63" i="7"/>
  <c r="N57" i="7"/>
  <c r="N70" i="7"/>
  <c r="N86" i="7"/>
  <c r="N90" i="7"/>
  <c r="N41" i="7"/>
  <c r="N38" i="7"/>
  <c r="N47" i="7"/>
  <c r="N74" i="7"/>
  <c r="I90" i="7"/>
  <c r="H91" i="7"/>
  <c r="F93" i="7" s="1"/>
  <c r="M90" i="6"/>
  <c r="L24" i="6" s="1"/>
  <c r="N49" i="6"/>
  <c r="N65" i="6"/>
  <c r="N81" i="6"/>
  <c r="N33" i="6"/>
  <c r="N62" i="6"/>
  <c r="N32" i="6"/>
  <c r="N39" i="6"/>
  <c r="N56" i="6"/>
  <c r="N75" i="6"/>
  <c r="N84" i="6"/>
  <c r="N85" i="6"/>
  <c r="N48" i="6"/>
  <c r="N34" i="6"/>
  <c r="N64" i="6"/>
  <c r="N35" i="6"/>
  <c r="N88" i="6"/>
  <c r="N59" i="6"/>
  <c r="N90" i="6"/>
  <c r="N89" i="6"/>
  <c r="N87" i="6"/>
  <c r="N73" i="6"/>
  <c r="N31" i="6"/>
  <c r="N68" i="6"/>
  <c r="N40" i="6"/>
  <c r="N43" i="6"/>
  <c r="N80" i="6"/>
  <c r="N72" i="6"/>
  <c r="N55" i="6"/>
  <c r="N58" i="6"/>
  <c r="N41" i="6"/>
  <c r="N66" i="6"/>
  <c r="N57" i="6"/>
  <c r="N71" i="6"/>
  <c r="N42" i="6"/>
  <c r="N54" i="6"/>
  <c r="N78" i="6"/>
  <c r="N53" i="6"/>
  <c r="N74" i="6"/>
  <c r="N82" i="6"/>
  <c r="N86" i="6"/>
  <c r="N36" i="6"/>
  <c r="N50" i="6"/>
  <c r="N37" i="6"/>
  <c r="N69" i="6"/>
  <c r="N52" i="6"/>
  <c r="N46" i="6"/>
  <c r="N38" i="6"/>
  <c r="N47" i="6"/>
  <c r="N79" i="6"/>
  <c r="N63" i="6"/>
  <c r="N61" i="6"/>
  <c r="N76" i="6"/>
  <c r="N60" i="6"/>
  <c r="N51" i="6"/>
  <c r="N70" i="6"/>
  <c r="N44" i="6"/>
  <c r="N67" i="6"/>
  <c r="N83" i="6"/>
  <c r="N77" i="6"/>
  <c r="N45" i="6"/>
  <c r="I90" i="6"/>
  <c r="H91" i="6"/>
  <c r="F93" i="6" s="1"/>
  <c r="M90" i="5"/>
  <c r="L23" i="5" s="1"/>
  <c r="L26" i="5" s="1"/>
  <c r="N76" i="5"/>
  <c r="N60" i="5"/>
  <c r="N44" i="5"/>
  <c r="N64" i="5"/>
  <c r="N55" i="5"/>
  <c r="N36" i="5"/>
  <c r="N54" i="5"/>
  <c r="N62" i="5"/>
  <c r="N49" i="5"/>
  <c r="N66" i="5"/>
  <c r="N31" i="5"/>
  <c r="N68" i="5"/>
  <c r="N37" i="5"/>
  <c r="N50" i="5"/>
  <c r="N69" i="5"/>
  <c r="N59" i="5"/>
  <c r="N45" i="5"/>
  <c r="N56" i="5"/>
  <c r="N46" i="5"/>
  <c r="N65" i="5"/>
  <c r="N77" i="5"/>
  <c r="N39" i="5"/>
  <c r="N61" i="5"/>
  <c r="N53" i="5"/>
  <c r="N38" i="5"/>
  <c r="N88" i="5"/>
  <c r="N40" i="5"/>
  <c r="N33" i="5"/>
  <c r="N84" i="5"/>
  <c r="N52" i="5"/>
  <c r="N71" i="5"/>
  <c r="N81" i="5"/>
  <c r="N34" i="5"/>
  <c r="N72" i="5"/>
  <c r="N32" i="5"/>
  <c r="N86" i="5"/>
  <c r="N79" i="5"/>
  <c r="N87" i="5"/>
  <c r="N82" i="5"/>
  <c r="N75" i="5"/>
  <c r="N43" i="5"/>
  <c r="N63" i="5"/>
  <c r="N80" i="5"/>
  <c r="N48" i="5"/>
  <c r="N70" i="5"/>
  <c r="N47" i="5"/>
  <c r="N85" i="5"/>
  <c r="N78" i="5"/>
  <c r="N57" i="5"/>
  <c r="N42" i="5"/>
  <c r="N41" i="5"/>
  <c r="N90" i="5"/>
  <c r="N35" i="5"/>
  <c r="N51" i="5"/>
  <c r="N83" i="5"/>
  <c r="N67" i="5"/>
  <c r="N58" i="5"/>
  <c r="N73" i="5"/>
  <c r="N89" i="5"/>
  <c r="N74" i="5"/>
  <c r="I90" i="5"/>
  <c r="H91" i="5"/>
  <c r="F93" i="5" s="1"/>
  <c r="M90" i="3"/>
  <c r="L23" i="3" s="1"/>
  <c r="N81" i="3"/>
  <c r="N65" i="3"/>
  <c r="N49" i="3"/>
  <c r="N53" i="3"/>
  <c r="N37" i="3"/>
  <c r="N66" i="3"/>
  <c r="N69" i="3"/>
  <c r="N75" i="3"/>
  <c r="N78" i="3"/>
  <c r="N72" i="3"/>
  <c r="N32" i="3"/>
  <c r="N60" i="3"/>
  <c r="N48" i="3"/>
  <c r="N40" i="3"/>
  <c r="N43" i="3"/>
  <c r="N62" i="3"/>
  <c r="N80" i="3"/>
  <c r="N34" i="3"/>
  <c r="N71" i="3"/>
  <c r="N56" i="3"/>
  <c r="N46" i="3"/>
  <c r="N76" i="3"/>
  <c r="N44" i="3"/>
  <c r="N39" i="3"/>
  <c r="N36" i="3"/>
  <c r="N68" i="3"/>
  <c r="N50" i="3"/>
  <c r="N52" i="3"/>
  <c r="N87" i="3"/>
  <c r="N31" i="3"/>
  <c r="N85" i="3"/>
  <c r="N88" i="3"/>
  <c r="N64" i="3"/>
  <c r="N84" i="3"/>
  <c r="N33" i="3"/>
  <c r="N55" i="3"/>
  <c r="N59" i="3"/>
  <c r="N90" i="3"/>
  <c r="N77" i="3"/>
  <c r="N41" i="3"/>
  <c r="N57" i="3"/>
  <c r="N45" i="3"/>
  <c r="N51" i="3"/>
  <c r="N83" i="3"/>
  <c r="N63" i="3"/>
  <c r="N38" i="3"/>
  <c r="N74" i="3"/>
  <c r="N35" i="3"/>
  <c r="N61" i="3"/>
  <c r="N70" i="3"/>
  <c r="N47" i="3"/>
  <c r="N82" i="3"/>
  <c r="N54" i="3"/>
  <c r="N42" i="3"/>
  <c r="N86" i="3"/>
  <c r="N79" i="3"/>
  <c r="N89" i="3"/>
  <c r="N67" i="3"/>
  <c r="N73" i="3"/>
  <c r="N58" i="3"/>
  <c r="I90" i="3"/>
  <c r="H91" i="3"/>
  <c r="F93" i="3" s="1"/>
  <c r="M90" i="2"/>
  <c r="N31" i="2"/>
  <c r="N60" i="2"/>
  <c r="N75" i="2"/>
  <c r="N40" i="2"/>
  <c r="N49" i="2"/>
  <c r="N81" i="2"/>
  <c r="N87" i="2"/>
  <c r="N59" i="2"/>
  <c r="N68" i="2"/>
  <c r="N56" i="2"/>
  <c r="N39" i="2"/>
  <c r="N50" i="2"/>
  <c r="N78" i="2"/>
  <c r="N44" i="2"/>
  <c r="N55" i="2"/>
  <c r="N34" i="2"/>
  <c r="N82" i="2"/>
  <c r="N36" i="2"/>
  <c r="N65" i="2"/>
  <c r="N66" i="2"/>
  <c r="N51" i="2"/>
  <c r="N67" i="2"/>
  <c r="N33" i="2"/>
  <c r="N52" i="2"/>
  <c r="N72" i="2"/>
  <c r="N37" i="2"/>
  <c r="N85" i="2"/>
  <c r="N83" i="2"/>
  <c r="N84" i="2"/>
  <c r="N43" i="2"/>
  <c r="N88" i="2"/>
  <c r="N76" i="2"/>
  <c r="N46" i="2"/>
  <c r="N42" i="2"/>
  <c r="N71" i="2"/>
  <c r="N58" i="2"/>
  <c r="N74" i="2"/>
  <c r="N90" i="2"/>
  <c r="N62" i="2"/>
  <c r="N35" i="2"/>
  <c r="N53" i="2"/>
  <c r="N69" i="2"/>
  <c r="N73" i="2"/>
  <c r="N80" i="2"/>
  <c r="N64" i="2"/>
  <c r="N79" i="2"/>
  <c r="N54" i="2"/>
  <c r="N47" i="2"/>
  <c r="N86" i="2"/>
  <c r="N77" i="2"/>
  <c r="N70" i="2"/>
  <c r="N61" i="2"/>
  <c r="N32" i="2"/>
  <c r="N48" i="2"/>
  <c r="N63" i="2"/>
  <c r="N38" i="2"/>
  <c r="N45" i="2"/>
  <c r="N89" i="2"/>
  <c r="N57" i="2"/>
  <c r="N41" i="2"/>
  <c r="I90" i="2"/>
  <c r="H91" i="2"/>
  <c r="F93" i="2" s="1"/>
  <c r="J75" i="1"/>
  <c r="K74" i="1"/>
  <c r="M74" i="1" s="1"/>
  <c r="F76" i="1"/>
  <c r="H76" i="1" s="1"/>
  <c r="I75" i="1"/>
  <c r="L23" i="2" l="1"/>
  <c r="L26" i="2" s="1"/>
  <c r="L27" i="8"/>
  <c r="L27" i="7"/>
  <c r="L27" i="6"/>
  <c r="L26" i="3"/>
  <c r="N91" i="8"/>
  <c r="N91" i="7"/>
  <c r="N91" i="6"/>
  <c r="N91" i="5"/>
  <c r="N91" i="3"/>
  <c r="N91" i="2"/>
  <c r="F77" i="1"/>
  <c r="H77" i="1" s="1"/>
  <c r="I76" i="1"/>
  <c r="J76" i="1"/>
  <c r="K75" i="1"/>
  <c r="M75" i="1" s="1"/>
  <c r="J77" i="1" l="1"/>
  <c r="K76" i="1"/>
  <c r="M76" i="1" s="1"/>
  <c r="F78" i="1"/>
  <c r="H78" i="1" s="1"/>
  <c r="I77" i="1"/>
  <c r="F79" i="1" l="1"/>
  <c r="H79" i="1" s="1"/>
  <c r="I78" i="1"/>
  <c r="J78" i="1"/>
  <c r="K77" i="1"/>
  <c r="M77" i="1" s="1"/>
  <c r="J79" i="1" l="1"/>
  <c r="K78" i="1"/>
  <c r="M78" i="1" s="1"/>
  <c r="F80" i="1"/>
  <c r="H80" i="1" s="1"/>
  <c r="I79" i="1"/>
  <c r="F81" i="1" l="1"/>
  <c r="H81" i="1" s="1"/>
  <c r="I80" i="1"/>
  <c r="J80" i="1"/>
  <c r="K79" i="1"/>
  <c r="M79" i="1" s="1"/>
  <c r="J81" i="1" l="1"/>
  <c r="K80" i="1"/>
  <c r="M80" i="1" s="1"/>
  <c r="F82" i="1"/>
  <c r="H82" i="1" s="1"/>
  <c r="I81" i="1"/>
  <c r="F83" i="1" l="1"/>
  <c r="H83" i="1" s="1"/>
  <c r="I82" i="1"/>
  <c r="J82" i="1"/>
  <c r="K81" i="1"/>
  <c r="M81" i="1" s="1"/>
  <c r="J83" i="1" l="1"/>
  <c r="K82" i="1"/>
  <c r="M82" i="1" s="1"/>
  <c r="F84" i="1"/>
  <c r="H84" i="1" s="1"/>
  <c r="I83" i="1"/>
  <c r="F85" i="1" l="1"/>
  <c r="H85" i="1" s="1"/>
  <c r="I84" i="1"/>
  <c r="J84" i="1"/>
  <c r="K83" i="1"/>
  <c r="M83" i="1" s="1"/>
  <c r="J85" i="1" l="1"/>
  <c r="K84" i="1"/>
  <c r="M84" i="1" s="1"/>
  <c r="F86" i="1"/>
  <c r="H86" i="1" s="1"/>
  <c r="I85" i="1"/>
  <c r="F87" i="1" l="1"/>
  <c r="H87" i="1" s="1"/>
  <c r="I86" i="1"/>
  <c r="J86" i="1"/>
  <c r="K85" i="1"/>
  <c r="M85" i="1" s="1"/>
  <c r="J87" i="1" l="1"/>
  <c r="K86" i="1"/>
  <c r="M86" i="1" s="1"/>
  <c r="F88" i="1"/>
  <c r="H88" i="1" s="1"/>
  <c r="I87" i="1"/>
  <c r="F89" i="1" l="1"/>
  <c r="H89" i="1" s="1"/>
  <c r="I88" i="1"/>
  <c r="J88" i="1"/>
  <c r="K87" i="1"/>
  <c r="M87" i="1" s="1"/>
  <c r="J89" i="1" l="1"/>
  <c r="K88" i="1"/>
  <c r="M88" i="1" s="1"/>
  <c r="F90" i="1"/>
  <c r="H90" i="1" s="1"/>
  <c r="I89" i="1"/>
  <c r="H91" i="1" l="1"/>
  <c r="F91" i="1"/>
  <c r="J90" i="1"/>
  <c r="K89" i="1"/>
  <c r="N93" i="1"/>
  <c r="K90" i="1" l="1"/>
  <c r="L27" i="1" s="1"/>
  <c r="M89" i="1"/>
  <c r="N38" i="1"/>
  <c r="N31" i="1"/>
  <c r="N79" i="1"/>
  <c r="N57" i="1"/>
  <c r="N60" i="1"/>
  <c r="N34" i="1"/>
  <c r="N67" i="1"/>
  <c r="N80" i="1"/>
  <c r="N66" i="1"/>
  <c r="N55" i="1"/>
  <c r="N70" i="1"/>
  <c r="N59" i="1"/>
  <c r="N61" i="1"/>
  <c r="N58" i="1"/>
  <c r="N78" i="1"/>
  <c r="N71" i="1"/>
  <c r="N51" i="1"/>
  <c r="N36" i="1"/>
  <c r="N84" i="1"/>
  <c r="N42" i="1"/>
  <c r="N64" i="1"/>
  <c r="N56" i="1"/>
  <c r="N68" i="1"/>
  <c r="N73" i="1"/>
  <c r="N37" i="1"/>
  <c r="N77" i="1"/>
  <c r="N83" i="1"/>
  <c r="N33" i="1"/>
  <c r="N87" i="1"/>
  <c r="N85" i="1"/>
  <c r="N69" i="1"/>
  <c r="N49" i="1"/>
  <c r="F93" i="1"/>
  <c r="N52" i="1"/>
  <c r="N45" i="1"/>
  <c r="N88" i="1"/>
  <c r="N63" i="1"/>
  <c r="N35" i="1"/>
  <c r="N44" i="1"/>
  <c r="N81" i="1"/>
  <c r="N65" i="1"/>
  <c r="N74" i="1"/>
  <c r="N43" i="1"/>
  <c r="N53" i="1"/>
  <c r="N32" i="1"/>
  <c r="N39" i="1"/>
  <c r="N46" i="1"/>
  <c r="N89" i="1"/>
  <c r="N75" i="1"/>
  <c r="N90" i="1"/>
  <c r="N41" i="1"/>
  <c r="N62" i="1"/>
  <c r="N82" i="1"/>
  <c r="N40" i="1"/>
  <c r="N54" i="1"/>
  <c r="N72" i="1"/>
  <c r="N47" i="1"/>
  <c r="N76" i="1"/>
  <c r="N50" i="1"/>
  <c r="N86" i="1"/>
  <c r="N48" i="1"/>
  <c r="I90" i="1"/>
  <c r="M90" i="1" l="1"/>
  <c r="L22" i="1"/>
  <c r="N91" i="1"/>
  <c r="L23" i="1" l="1"/>
  <c r="L26" i="1" s="1"/>
  <c r="L25" i="1"/>
  <c r="O21" i="1" s="1"/>
</calcChain>
</file>

<file path=xl/sharedStrings.xml><?xml version="1.0" encoding="utf-8"?>
<sst xmlns="http://schemas.openxmlformats.org/spreadsheetml/2006/main" count="575" uniqueCount="85">
  <si>
    <t>Red Grouper Mortality</t>
  </si>
  <si>
    <t>NOTE: age in increment count, length in mm TL</t>
  </si>
  <si>
    <t>(Table 2.2.1.A in LH WG report)  Equations for deriving estimates of Natural Mortality (M).</t>
  </si>
  <si>
    <t>Equations for Estimating M:</t>
  </si>
  <si>
    <t>Parameters</t>
  </si>
  <si>
    <t>Equation</t>
  </si>
  <si>
    <t>Alverson &amp; Carney</t>
  </si>
  <si>
    <t>k, tmax</t>
  </si>
  <si>
    <t>From Quinn &amp; Deriso:</t>
  </si>
  <si>
    <t>M = 3k/(exp(0.38*tmax*k)-1)</t>
  </si>
  <si>
    <t>Beverton</t>
  </si>
  <si>
    <t>k, am</t>
  </si>
  <si>
    <t>(am = age at 50% maturity)</t>
  </si>
  <si>
    <t>M = 3k/(exp(am*k)-1)</t>
  </si>
  <si>
    <t>Hoenig</t>
  </si>
  <si>
    <t>tmax</t>
  </si>
  <si>
    <t>(for fish)</t>
  </si>
  <si>
    <t>M=exp(1.46 - 1.01*ln(tmax))</t>
  </si>
  <si>
    <t>Pauly</t>
  </si>
  <si>
    <t>Linf, k, T</t>
  </si>
  <si>
    <t>M=exp(-0.0152+0.6543*ln(k)-0.279*ln(Linf, cm)+0.4634*lnT(oC))</t>
  </si>
  <si>
    <t>from Pauly:</t>
  </si>
  <si>
    <t>M = 10^(-0.0066-0.279*(log(Linf))+0.6543*log(K)+0.4634*Log(T))</t>
  </si>
  <si>
    <t>Ralston</t>
  </si>
  <si>
    <t>k</t>
  </si>
  <si>
    <t>M=0.0189 + 2.06*k</t>
  </si>
  <si>
    <t>Lorenzen Age-Specific</t>
  </si>
  <si>
    <t>W at age</t>
  </si>
  <si>
    <t>M=3.69*W^(-0.305)</t>
  </si>
  <si>
    <t>Jensen</t>
  </si>
  <si>
    <t>M = 1.5*K</t>
  </si>
  <si>
    <t>Alagaraja</t>
  </si>
  <si>
    <t>tmax, survivorship to tmax</t>
  </si>
  <si>
    <t>M=-ln[S(tmax)]/tmax; derived from S(tmax)=exp(-M*tmax)</t>
  </si>
  <si>
    <t>Rule of thumb</t>
  </si>
  <si>
    <t>M = 2.98/tmax</t>
  </si>
  <si>
    <t>(Table 2.2.1.C in LH WG report)</t>
  </si>
  <si>
    <t>[Use mid-year for calculating TL (mm)]</t>
  </si>
  <si>
    <t>von bert</t>
  </si>
  <si>
    <t>Linf</t>
  </si>
  <si>
    <t>Age</t>
  </si>
  <si>
    <t>TL (mm)</t>
  </si>
  <si>
    <t>W (grams)</t>
  </si>
  <si>
    <t>M constant</t>
  </si>
  <si>
    <t>M Lorenzen</t>
  </si>
  <si>
    <t>Scaled Lorenzen M base</t>
  </si>
  <si>
    <t>K</t>
  </si>
  <si>
    <t>t0</t>
  </si>
  <si>
    <t>length-wgt conversions</t>
  </si>
  <si>
    <t>cum survival prob age 1+</t>
  </si>
  <si>
    <t>Pearl: 1-0.76</t>
  </si>
  <si>
    <t>Pascagoula: 1-0.87</t>
  </si>
  <si>
    <t>Escambia: 1-0.87</t>
  </si>
  <si>
    <t>Yellow: 1-0.87</t>
  </si>
  <si>
    <t>Choc: 1-0.89</t>
  </si>
  <si>
    <t>Apal: 1-0.89</t>
  </si>
  <si>
    <t>Suwa: 1-0.89</t>
  </si>
  <si>
    <t>Annual m</t>
  </si>
  <si>
    <t>Inst M</t>
  </si>
  <si>
    <t>alpha</t>
  </si>
  <si>
    <t>beta</t>
  </si>
  <si>
    <t>Ahrens and Pine SurvivorShip</t>
  </si>
  <si>
    <t>Ro</t>
  </si>
  <si>
    <t>Ahrens &amp; Pine M</t>
  </si>
  <si>
    <t>Sa</t>
  </si>
  <si>
    <t>Abundance</t>
  </si>
  <si>
    <t>Vulnerable Abundance</t>
  </si>
  <si>
    <t>va</t>
  </si>
  <si>
    <t>lh</t>
  </si>
  <si>
    <t>vsd</t>
  </si>
  <si>
    <t>Nequilib</t>
  </si>
  <si>
    <t>Depletion</t>
  </si>
  <si>
    <t>N0</t>
  </si>
  <si>
    <t>VulnerableN0</t>
  </si>
  <si>
    <t>VulnerableNequilibrium</t>
  </si>
  <si>
    <t>Pearl (S): 0.2839</t>
  </si>
  <si>
    <t>Pascagoula: 0.0243</t>
  </si>
  <si>
    <t>Escambia: 0.192</t>
  </si>
  <si>
    <t>Yellow: 2.2991</t>
  </si>
  <si>
    <t>Choctawhatchee: 0.9314</t>
  </si>
  <si>
    <t>Apalachicola (S): 0.4982</t>
  </si>
  <si>
    <t>Suwannee: 1.8896</t>
  </si>
  <si>
    <t>adultNeq</t>
  </si>
  <si>
    <t>Rinit</t>
  </si>
  <si>
    <t>NoAdults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</si>
</sst>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"/>
    <numFmt numFmtId="168" formatCode="0.00000000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2" fillId="2" borderId="0" xfId="1" applyFont="1" applyFill="1"/>
    <xf numFmtId="0" fontId="1" fillId="0" borderId="0" xfId="2" applyFont="1"/>
    <xf numFmtId="0" fontId="4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1" fillId="0" borderId="2" xfId="2" applyFont="1" applyBorder="1"/>
    <xf numFmtId="0" fontId="0" fillId="0" borderId="2" xfId="0" applyBorder="1"/>
    <xf numFmtId="0" fontId="1" fillId="0" borderId="2" xfId="2" applyFont="1" applyBorder="1" applyAlignment="1">
      <alignment horizontal="left"/>
    </xf>
    <xf numFmtId="0" fontId="0" fillId="0" borderId="3" xfId="0" applyBorder="1"/>
    <xf numFmtId="0" fontId="4" fillId="0" borderId="4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" fillId="0" borderId="0" xfId="2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4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left"/>
    </xf>
    <xf numFmtId="0" fontId="1" fillId="0" borderId="7" xfId="2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4" fillId="0" borderId="9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3" borderId="0" xfId="0" applyFont="1" applyFill="1"/>
    <xf numFmtId="0" fontId="0" fillId="3" borderId="0" xfId="0" applyFill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4" borderId="12" xfId="0" applyNumberFormat="1" applyFont="1" applyFill="1" applyBorder="1" applyAlignment="1">
      <alignment horizontal="right"/>
    </xf>
    <xf numFmtId="0" fontId="0" fillId="3" borderId="0" xfId="0" applyFill="1" applyBorder="1"/>
    <xf numFmtId="0" fontId="9" fillId="4" borderId="0" xfId="0" applyFont="1" applyFill="1"/>
    <xf numFmtId="164" fontId="10" fillId="4" borderId="10" xfId="0" applyNumberFormat="1" applyFont="1" applyFill="1" applyBorder="1" applyAlignment="1">
      <alignment horizontal="right"/>
    </xf>
    <xf numFmtId="0" fontId="0" fillId="0" borderId="0" xfId="0" applyFill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0" fillId="0" borderId="0" xfId="0" applyNumberFormat="1" applyFont="1" applyAlignment="1">
      <alignment horizontal="right"/>
    </xf>
    <xf numFmtId="0" fontId="0" fillId="3" borderId="0" xfId="0" applyFont="1" applyFill="1"/>
    <xf numFmtId="11" fontId="3" fillId="3" borderId="0" xfId="0" applyNumberFormat="1" applyFont="1" applyFill="1"/>
    <xf numFmtId="164" fontId="0" fillId="0" borderId="0" xfId="0" applyNumberFormat="1"/>
    <xf numFmtId="1" fontId="10" fillId="0" borderId="0" xfId="0" applyNumberFormat="1" applyFont="1" applyAlignment="1">
      <alignment horizontal="right"/>
    </xf>
    <xf numFmtId="1" fontId="9" fillId="0" borderId="0" xfId="0" applyNumberFormat="1" applyFont="1"/>
    <xf numFmtId="1" fontId="0" fillId="0" borderId="0" xfId="0" applyNumberFormat="1"/>
    <xf numFmtId="0" fontId="9" fillId="2" borderId="0" xfId="0" applyFont="1" applyFill="1"/>
    <xf numFmtId="1" fontId="9" fillId="2" borderId="0" xfId="0" applyNumberFormat="1" applyFont="1" applyFill="1"/>
    <xf numFmtId="164" fontId="10" fillId="0" borderId="0" xfId="0" applyNumberFormat="1" applyFont="1" applyAlignment="1">
      <alignment horizontal="right"/>
    </xf>
    <xf numFmtId="2" fontId="0" fillId="0" borderId="0" xfId="0" applyNumberFormat="1"/>
    <xf numFmtId="0" fontId="11" fillId="0" borderId="0" xfId="0" applyFont="1"/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2" fontId="9" fillId="0" borderId="0" xfId="0" applyNumberFormat="1" applyFont="1"/>
    <xf numFmtId="168" fontId="10" fillId="0" borderId="0" xfId="0" applyNumberFormat="1" applyFont="1" applyAlignment="1">
      <alignment horizontal="right"/>
    </xf>
  </cellXfs>
  <cellStyles count="3">
    <cellStyle name="Normal" xfId="0" builtinId="0"/>
    <cellStyle name="Normal 6" xfId="1" xr:uid="{F7E98A82-3318-4664-99DB-0F74D0ABBF22}"/>
    <cellStyle name="Normal 9" xfId="2" xr:uid="{A90E57E7-FB05-4BE8-8768-C6FBBCAD0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wis.coggins/Documents/GitHub/Sedar86/Assessment/PreliminaryData/RG_InputRegionWide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-53"/>
      <sheetName val="ManagementHistory-Commercial-53"/>
      <sheetName val="ManagementHistory-Recreational-"/>
      <sheetName val="Maturity-53"/>
      <sheetName val="Maturity-86"/>
      <sheetName val="Conversions-53"/>
      <sheetName val="Conversions-86"/>
      <sheetName val="Growth-53"/>
      <sheetName val="Growth-86"/>
      <sheetName val="Mortality-53"/>
      <sheetName val="Mortality-86"/>
      <sheetName val="SexRatio-53"/>
      <sheetName val="Sex Ratio-86"/>
      <sheetName val="Fecundity"/>
      <sheetName val="S53 Fecundity"/>
      <sheetName val="IndependentLenComp-53"/>
      <sheetName val="IndependentLenComp-86"/>
      <sheetName val="IndependentAgeComp-53"/>
      <sheetName val="IndependentAgeComp-86"/>
      <sheetName val="RecLandD-53"/>
      <sheetName val="RecLandD-86"/>
      <sheetName val="RecLenComp-53"/>
      <sheetName val="RecLenComp-86"/>
      <sheetName val="RecAgeComp-53"/>
      <sheetName val="RecAgeComp-86"/>
      <sheetName val="CommLandD-53"/>
      <sheetName val="CommLandD-86"/>
      <sheetName val="CommLenComp-53"/>
      <sheetName val="CommLenComp-86"/>
      <sheetName val="CommAgeComp-53"/>
      <sheetName val="CommAgeComp-86"/>
      <sheetName val="Indices-53"/>
      <sheetName val="Indices-8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B43">
            <v>848.21</v>
          </cell>
        </row>
        <row r="44">
          <cell r="B44">
            <v>0.21299999999999999</v>
          </cell>
        </row>
        <row r="45">
          <cell r="B45">
            <v>-0.67</v>
          </cell>
        </row>
        <row r="47">
          <cell r="B47">
            <v>8.4179999999999997E-6</v>
          </cell>
        </row>
        <row r="48">
          <cell r="B48">
            <v>3.1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5AD-7074-4B0F-9285-4E42DABF3E24}">
  <sheetPr>
    <tabColor indexed="42"/>
    <pageSetUpPr fitToPage="1"/>
  </sheetPr>
  <dimension ref="A1:R99"/>
  <sheetViews>
    <sheetView topLeftCell="D11" zoomScaleNormal="100" workbookViewId="0">
      <selection activeCell="N15" sqref="N1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13" x14ac:dyDescent="0.2">
      <c r="A1" s="1" t="s">
        <v>0</v>
      </c>
      <c r="B1" s="2"/>
    </row>
    <row r="2" spans="1:13" ht="15" x14ac:dyDescent="0.25">
      <c r="A2" s="3" t="s">
        <v>1</v>
      </c>
      <c r="B2" s="4"/>
    </row>
    <row r="3" spans="1:13" x14ac:dyDescent="0.2">
      <c r="A3" s="1"/>
      <c r="B3" s="2"/>
    </row>
    <row r="4" spans="1:13" ht="15" x14ac:dyDescent="0.25">
      <c r="A4" s="5" t="s">
        <v>2</v>
      </c>
      <c r="B4" s="5"/>
      <c r="C4" s="5"/>
      <c r="D4" s="5"/>
    </row>
    <row r="5" spans="1:13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13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13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13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13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13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13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13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13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  <c r="M13" s="57">
        <v>0.28000000000000003</v>
      </c>
    </row>
    <row r="14" spans="1:13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13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13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ht="15" x14ac:dyDescent="0.25">
      <c r="M18" s="55">
        <v>4074.0759269129394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H20*I20</f>
        <v>0.27400000000000002</v>
      </c>
      <c r="H20">
        <v>1</v>
      </c>
      <c r="I20">
        <v>0.27400000000000002</v>
      </c>
    </row>
    <row r="21" spans="1:16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1141</v>
      </c>
      <c r="N21" t="s">
        <v>83</v>
      </c>
      <c r="O21" s="53">
        <f>L25/SUM(J31:J90)</f>
        <v>319.48000000000019</v>
      </c>
    </row>
    <row r="22" spans="1:16" ht="15" x14ac:dyDescent="0.25">
      <c r="E22" t="s">
        <v>52</v>
      </c>
      <c r="F22">
        <f t="shared" ref="F22:F23" si="0">1-0.87</f>
        <v>0.13</v>
      </c>
      <c r="G22">
        <v>0.13900000000000001</v>
      </c>
      <c r="K22" s="29" t="s">
        <v>70</v>
      </c>
      <c r="L22" s="52">
        <f>SUM(K31:K90)</f>
        <v>1750.7438226645163</v>
      </c>
    </row>
    <row r="23" spans="1:16" x14ac:dyDescent="0.2">
      <c r="E23" t="s">
        <v>53</v>
      </c>
      <c r="F23">
        <f t="shared" si="0"/>
        <v>0.13</v>
      </c>
      <c r="G23">
        <v>0.13900000000000001</v>
      </c>
      <c r="K23" t="s">
        <v>74</v>
      </c>
      <c r="L23" s="53">
        <f>SUM(M31:M90)</f>
        <v>429.05729577910097</v>
      </c>
      <c r="N23" t="s">
        <v>84</v>
      </c>
      <c r="O23" s="53">
        <v>166.30593286664026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71</v>
      </c>
      <c r="L24" s="57">
        <v>0.28000000000000003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490.20827034606464</v>
      </c>
      <c r="O25"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t="s">
        <v>73</v>
      </c>
      <c r="L26" s="53">
        <f>L23*L24</f>
        <v>120.13604281814828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166.30593286664026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 s="57">
        <f>G20</f>
        <v>0.27400000000000002</v>
      </c>
      <c r="G31" s="39">
        <f>3.69*(E31^-0.305)</f>
        <v>0.82650679039230135</v>
      </c>
      <c r="H31" s="39">
        <f>F31*Linf/D31*0.66</f>
        <v>1.4834554714857018</v>
      </c>
      <c r="I31" s="59">
        <f>EXP(-H31)</f>
        <v>0.22685245030775233</v>
      </c>
      <c r="J31" s="60">
        <v>1</v>
      </c>
      <c r="K31" s="51">
        <f t="shared" ref="K31:K62" si="4">J31*$L$21</f>
        <v>1141</v>
      </c>
      <c r="L31" s="39">
        <f>1/(1+EXP(-(D31-$B$36)/$B$37))</f>
        <v>3.4955463231936684E-2</v>
      </c>
      <c r="M31" s="51">
        <f>K31*L31</f>
        <v>39.884183547639758</v>
      </c>
      <c r="N31" s="40">
        <f t="shared" ref="N31:N62" si="5">$G31*(-LN(F$91)/SUM($G$31:$G$90))</f>
        <v>1.4566007582372751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 s="57">
        <f>F31</f>
        <v>0.27400000000000002</v>
      </c>
      <c r="G32" s="39">
        <f t="shared" ref="G32:G62" si="6">3.69*(E32^-0.305)</f>
        <v>0.46429581663329828</v>
      </c>
      <c r="H32" s="39">
        <f t="shared" ref="H32:H62" si="7">F32*Linf/D32*0.66</f>
        <v>0.78987225412639217</v>
      </c>
      <c r="I32" s="59">
        <f t="shared" ref="I32:I90" si="8">EXP(-H32)</f>
        <v>0.45390277578551769</v>
      </c>
      <c r="J32" s="60">
        <f>I31*J31</f>
        <v>0.22685245030775233</v>
      </c>
      <c r="K32" s="51">
        <f t="shared" si="4"/>
        <v>258.83864580114539</v>
      </c>
      <c r="L32" s="39">
        <f t="shared" ref="L32:L90" si="9">1/(1+EXP(-(D32-$B$36)/$B$37))</f>
        <v>0.27625097736326432</v>
      </c>
      <c r="M32" s="51">
        <f t="shared" ref="M32:M90" si="10">K32*L32</f>
        <v>71.504428881950204</v>
      </c>
      <c r="N32" s="40">
        <f t="shared" si="5"/>
        <v>0.81825539295745453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 s="57">
        <f t="shared" ref="F33:F90" si="11">F32</f>
        <v>0.27400000000000002</v>
      </c>
      <c r="G33" s="39">
        <f t="shared" si="6"/>
        <v>0.33892560550875356</v>
      </c>
      <c r="H33" s="39">
        <f t="shared" si="7"/>
        <v>0.55997476248792999</v>
      </c>
      <c r="I33" s="59">
        <f t="shared" si="8"/>
        <v>0.57122347992637046</v>
      </c>
      <c r="J33" s="60">
        <f t="shared" ref="J33:J90" si="12">I32*J32</f>
        <v>0.10296895688843501</v>
      </c>
      <c r="K33" s="51">
        <f t="shared" si="4"/>
        <v>117.48757980970434</v>
      </c>
      <c r="L33" s="39">
        <f t="shared" si="9"/>
        <v>0.75114882253533211</v>
      </c>
      <c r="M33" s="51">
        <f t="shared" si="10"/>
        <v>88.250657236585269</v>
      </c>
      <c r="N33" s="40">
        <f t="shared" si="5"/>
        <v>0.59730821296187198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 s="57">
        <f t="shared" si="11"/>
        <v>0.27400000000000002</v>
      </c>
      <c r="G34" s="39">
        <f t="shared" si="6"/>
        <v>0.27520936763192289</v>
      </c>
      <c r="H34" s="39">
        <f t="shared" si="7"/>
        <v>0.44599054056802612</v>
      </c>
      <c r="I34" s="59">
        <f t="shared" si="8"/>
        <v>0.6401898278651319</v>
      </c>
      <c r="J34" s="60">
        <f t="shared" si="12"/>
        <v>5.881828587820026E-2</v>
      </c>
      <c r="K34" s="51">
        <f t="shared" si="4"/>
        <v>67.111664187026491</v>
      </c>
      <c r="L34" s="39">
        <f t="shared" si="9"/>
        <v>0.94885289796786965</v>
      </c>
      <c r="M34" s="51">
        <f t="shared" si="10"/>
        <v>63.679097051306577</v>
      </c>
      <c r="N34" s="40">
        <f t="shared" si="5"/>
        <v>0.48501739880005929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 s="57">
        <f t="shared" si="11"/>
        <v>0.27400000000000002</v>
      </c>
      <c r="G35" s="39">
        <f t="shared" si="6"/>
        <v>0.23676431338645854</v>
      </c>
      <c r="H35" s="39">
        <f t="shared" si="7"/>
        <v>0.37836259459010452</v>
      </c>
      <c r="I35" s="59">
        <f t="shared" si="8"/>
        <v>0.68498208483319445</v>
      </c>
      <c r="J35" s="60">
        <f t="shared" si="12"/>
        <v>3.7654868311687142E-2</v>
      </c>
      <c r="K35" s="51">
        <f t="shared" si="4"/>
        <v>42.96420474363503</v>
      </c>
      <c r="L35" s="39">
        <f t="shared" si="9"/>
        <v>0.98917478501449496</v>
      </c>
      <c r="M35" s="51">
        <f t="shared" si="10"/>
        <v>42.499107990603925</v>
      </c>
      <c r="N35" s="40">
        <f t="shared" si="5"/>
        <v>0.41726345434929857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 s="57">
        <f t="shared" si="11"/>
        <v>0.27400000000000002</v>
      </c>
      <c r="G36" s="39">
        <f t="shared" si="6"/>
        <v>0.21117531548106228</v>
      </c>
      <c r="H36" s="39">
        <f t="shared" si="7"/>
        <v>0.33390326291438055</v>
      </c>
      <c r="I36" s="59">
        <f t="shared" si="8"/>
        <v>0.71612305453379443</v>
      </c>
      <c r="J36" s="60">
        <f t="shared" si="12"/>
        <v>2.5792910200258846E-2</v>
      </c>
      <c r="K36" s="51">
        <f t="shared" si="4"/>
        <v>29.429710538495343</v>
      </c>
      <c r="L36" s="39">
        <f t="shared" si="9"/>
        <v>0.99730878521373822</v>
      </c>
      <c r="M36" s="51">
        <f t="shared" si="10"/>
        <v>29.350508866338739</v>
      </c>
      <c r="N36" s="40">
        <f t="shared" si="5"/>
        <v>0.37216648214675846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 s="57">
        <f t="shared" si="11"/>
        <v>0.27400000000000002</v>
      </c>
      <c r="G37" s="39">
        <f t="shared" si="6"/>
        <v>0.19302858838978323</v>
      </c>
      <c r="H37" s="39">
        <f t="shared" si="7"/>
        <v>0.30267335894498376</v>
      </c>
      <c r="I37" s="59">
        <f t="shared" si="8"/>
        <v>0.73884039256503142</v>
      </c>
      <c r="J37" s="60">
        <f t="shared" si="12"/>
        <v>1.847089763792523E-2</v>
      </c>
      <c r="K37" s="51">
        <f t="shared" si="4"/>
        <v>21.075294204872687</v>
      </c>
      <c r="L37" s="39">
        <f t="shared" si="9"/>
        <v>0.99921140366081784</v>
      </c>
      <c r="M37" s="51">
        <f t="shared" si="10"/>
        <v>21.058674305015536</v>
      </c>
      <c r="N37" s="40">
        <f t="shared" si="5"/>
        <v>0.3401854545884298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 s="57">
        <f t="shared" si="11"/>
        <v>0.27400000000000002</v>
      </c>
      <c r="G38" s="39">
        <f t="shared" si="6"/>
        <v>0.17957945633795316</v>
      </c>
      <c r="H38" s="39">
        <f t="shared" si="7"/>
        <v>0.27970197131405217</v>
      </c>
      <c r="I38" s="59">
        <f t="shared" si="8"/>
        <v>0.75600902025915773</v>
      </c>
      <c r="J38" s="60">
        <f t="shared" si="12"/>
        <v>1.3647045261833189E-2</v>
      </c>
      <c r="K38" s="51">
        <f t="shared" si="4"/>
        <v>15.571278643751668</v>
      </c>
      <c r="L38" s="39">
        <f t="shared" si="9"/>
        <v>0.99973193071965849</v>
      </c>
      <c r="M38" s="51">
        <f t="shared" si="10"/>
        <v>15.56710446229164</v>
      </c>
      <c r="N38" s="40">
        <f t="shared" si="5"/>
        <v>0.31648327068376941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 s="57">
        <f t="shared" si="11"/>
        <v>0.27400000000000002</v>
      </c>
      <c r="G39" s="39">
        <f t="shared" si="6"/>
        <v>0.16928527180154024</v>
      </c>
      <c r="H39" s="39">
        <f t="shared" si="7"/>
        <v>0.26222640824650084</v>
      </c>
      <c r="I39" s="59">
        <f t="shared" si="8"/>
        <v>0.76933681978738133</v>
      </c>
      <c r="J39" s="60">
        <f t="shared" si="12"/>
        <v>1.031728931783089E-2</v>
      </c>
      <c r="K39" s="51">
        <f t="shared" si="4"/>
        <v>11.772027111645047</v>
      </c>
      <c r="L39" s="39">
        <f t="shared" si="9"/>
        <v>0.99989609475737939</v>
      </c>
      <c r="M39" s="51">
        <f t="shared" si="10"/>
        <v>11.770803936311875</v>
      </c>
      <c r="N39" s="40">
        <f t="shared" si="5"/>
        <v>0.29834123340654833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 s="57">
        <f t="shared" si="11"/>
        <v>0.27400000000000002</v>
      </c>
      <c r="G40" s="39">
        <f t="shared" si="6"/>
        <v>0.16121107898093934</v>
      </c>
      <c r="H40" s="39">
        <f t="shared" si="7"/>
        <v>0.24858818332999</v>
      </c>
      <c r="I40" s="59">
        <f t="shared" si="8"/>
        <v>0.77990108352806298</v>
      </c>
      <c r="J40" s="60">
        <f t="shared" si="12"/>
        <v>7.9374705526063377E-3</v>
      </c>
      <c r="K40" s="51">
        <f t="shared" si="4"/>
        <v>9.0566539005238305</v>
      </c>
      <c r="L40" s="39">
        <f t="shared" si="9"/>
        <v>0.99995479693923295</v>
      </c>
      <c r="M40" s="51">
        <f t="shared" si="10"/>
        <v>9.0562445120472184</v>
      </c>
      <c r="N40" s="40">
        <f t="shared" si="5"/>
        <v>0.28411161603212975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 s="57">
        <f t="shared" si="11"/>
        <v>0.27400000000000002</v>
      </c>
      <c r="G41" s="39">
        <f t="shared" si="6"/>
        <v>0.15475657017620373</v>
      </c>
      <c r="H41" s="39">
        <f t="shared" si="7"/>
        <v>0.23773119639237847</v>
      </c>
      <c r="I41" s="59">
        <f t="shared" si="8"/>
        <v>0.78841459129916736</v>
      </c>
      <c r="J41" s="39">
        <f t="shared" si="12"/>
        <v>6.1904418844497752E-3</v>
      </c>
      <c r="K41" s="51">
        <f t="shared" si="4"/>
        <v>7.063294190157194</v>
      </c>
      <c r="L41" s="39">
        <f t="shared" si="9"/>
        <v>0.99997823539378006</v>
      </c>
      <c r="M41" s="51">
        <f t="shared" si="10"/>
        <v>7.0631404603405299</v>
      </c>
      <c r="N41" s="40">
        <f t="shared" si="5"/>
        <v>0.27273646155267944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 s="57">
        <f t="shared" si="11"/>
        <v>0.27400000000000002</v>
      </c>
      <c r="G42" s="39">
        <f t="shared" si="6"/>
        <v>0.14951830801175628</v>
      </c>
      <c r="H42" s="39">
        <f t="shared" si="7"/>
        <v>0.22895082735948721</v>
      </c>
      <c r="I42" s="59">
        <f t="shared" si="8"/>
        <v>0.79536764287070905</v>
      </c>
      <c r="J42" s="39">
        <f t="shared" si="12"/>
        <v>4.8806347082897168E-3</v>
      </c>
      <c r="K42" s="51">
        <f t="shared" si="4"/>
        <v>5.5688042021585673</v>
      </c>
      <c r="L42" s="39">
        <f t="shared" si="9"/>
        <v>0.99998854423990524</v>
      </c>
      <c r="M42" s="51">
        <f t="shared" si="10"/>
        <v>5.5687404072736131</v>
      </c>
      <c r="N42" s="40">
        <f t="shared" si="5"/>
        <v>0.26350476892864405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 s="57">
        <f t="shared" si="11"/>
        <v>0.27400000000000002</v>
      </c>
      <c r="G43" s="39">
        <f t="shared" si="6"/>
        <v>0.14521493892117723</v>
      </c>
      <c r="H43" s="39">
        <f t="shared" si="7"/>
        <v>0.22175883460200133</v>
      </c>
      <c r="I43" s="59">
        <f t="shared" si="8"/>
        <v>0.80110854070005344</v>
      </c>
      <c r="J43" s="39">
        <f t="shared" si="12"/>
        <v>3.8818989236453628E-3</v>
      </c>
      <c r="K43" s="51">
        <f t="shared" si="4"/>
        <v>4.4292466718793593</v>
      </c>
      <c r="L43" s="39">
        <f t="shared" si="9"/>
        <v>0.99999347961407314</v>
      </c>
      <c r="M43" s="51">
        <f t="shared" si="10"/>
        <v>4.429217791481693</v>
      </c>
      <c r="N43" s="40">
        <f t="shared" si="5"/>
        <v>0.25592069248404881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 s="57">
        <f t="shared" si="11"/>
        <v>0.27400000000000002</v>
      </c>
      <c r="G44" s="39">
        <f t="shared" si="6"/>
        <v>0.14164415086854321</v>
      </c>
      <c r="H44" s="39">
        <f t="shared" si="7"/>
        <v>0.21580615418855317</v>
      </c>
      <c r="I44" s="59">
        <f t="shared" si="8"/>
        <v>0.80589150542609578</v>
      </c>
      <c r="J44" s="39">
        <f t="shared" si="12"/>
        <v>3.1098223818666446E-3</v>
      </c>
      <c r="K44" s="51">
        <f t="shared" si="4"/>
        <v>3.5483073377098413</v>
      </c>
      <c r="L44" s="39">
        <f t="shared" si="9"/>
        <v>0.99999602480778349</v>
      </c>
      <c r="M44" s="51">
        <f t="shared" si="10"/>
        <v>3.5482932325061305</v>
      </c>
      <c r="N44" s="40">
        <f t="shared" si="5"/>
        <v>0.24962768600735358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 s="57">
        <f t="shared" si="11"/>
        <v>0.27400000000000002</v>
      </c>
      <c r="G45" s="39">
        <f t="shared" si="6"/>
        <v>0.13865668028411005</v>
      </c>
      <c r="H45" s="39">
        <f t="shared" si="7"/>
        <v>0.21083657845635503</v>
      </c>
      <c r="I45" s="59">
        <f t="shared" si="8"/>
        <v>0.80990641222303517</v>
      </c>
      <c r="J45" s="39">
        <f t="shared" si="12"/>
        <v>2.506179440930277E-3</v>
      </c>
      <c r="K45" s="51">
        <f t="shared" si="4"/>
        <v>2.8595507421014461</v>
      </c>
      <c r="L45" s="39">
        <f t="shared" si="9"/>
        <v>0.99999742580321138</v>
      </c>
      <c r="M45" s="51">
        <f t="shared" si="10"/>
        <v>2.8595433810551087</v>
      </c>
      <c r="N45" s="40">
        <f t="shared" si="5"/>
        <v>0.24436269366962404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 s="57">
        <f t="shared" si="11"/>
        <v>0.27400000000000002</v>
      </c>
      <c r="G46" s="39">
        <f t="shared" si="6"/>
        <v>0.13613996974842735</v>
      </c>
      <c r="H46" s="39">
        <f t="shared" si="7"/>
        <v>0.20665780320716387</v>
      </c>
      <c r="I46" s="59">
        <f t="shared" si="8"/>
        <v>0.81329791031148935</v>
      </c>
      <c r="J46" s="39">
        <f t="shared" si="12"/>
        <v>2.0297707993909729E-3</v>
      </c>
      <c r="K46" s="51">
        <f t="shared" si="4"/>
        <v>2.3159684821051001</v>
      </c>
      <c r="L46" s="39">
        <f t="shared" si="9"/>
        <v>0.99999824235741874</v>
      </c>
      <c r="M46" s="51">
        <f t="shared" si="10"/>
        <v>2.3159644114602789</v>
      </c>
      <c r="N46" s="40">
        <f t="shared" si="5"/>
        <v>0.23992734901528773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 s="57">
        <f t="shared" si="11"/>
        <v>0.27400000000000002</v>
      </c>
      <c r="G47" s="39">
        <f t="shared" si="6"/>
        <v>0.13400753505664306</v>
      </c>
      <c r="H47" s="39">
        <f t="shared" si="7"/>
        <v>0.20312269092240345</v>
      </c>
      <c r="I47" s="59">
        <f t="shared" si="8"/>
        <v>0.81617809763872395</v>
      </c>
      <c r="J47" s="39">
        <f t="shared" si="12"/>
        <v>1.6508083495559594E-3</v>
      </c>
      <c r="K47" s="51">
        <f t="shared" si="4"/>
        <v>1.8835723268433497</v>
      </c>
      <c r="L47" s="39">
        <f t="shared" si="9"/>
        <v>0.99999874275405831</v>
      </c>
      <c r="M47" s="51">
        <f t="shared" si="10"/>
        <v>1.8835699587296859</v>
      </c>
      <c r="N47" s="40">
        <f t="shared" si="5"/>
        <v>0.23616923592408112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 s="57">
        <f t="shared" si="11"/>
        <v>0.27400000000000002</v>
      </c>
      <c r="G48" s="39">
        <f t="shared" si="6"/>
        <v>0.13219183953677577</v>
      </c>
      <c r="H48" s="39">
        <f t="shared" si="7"/>
        <v>0.2001167764452727</v>
      </c>
      <c r="I48" s="59">
        <f t="shared" si="8"/>
        <v>0.81863515019319311</v>
      </c>
      <c r="J48" s="39">
        <f t="shared" si="12"/>
        <v>1.3473536183067046E-3</v>
      </c>
      <c r="K48" s="51">
        <f t="shared" si="4"/>
        <v>1.53733047848795</v>
      </c>
      <c r="L48" s="39">
        <f t="shared" si="9"/>
        <v>0.99999906319706888</v>
      </c>
      <c r="M48" s="51">
        <f t="shared" si="10"/>
        <v>1.5373290383122518</v>
      </c>
      <c r="N48" s="40">
        <f t="shared" si="5"/>
        <v>0.23296933060967787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 s="57">
        <f t="shared" si="11"/>
        <v>0.27400000000000002</v>
      </c>
      <c r="G49" s="39">
        <f t="shared" si="6"/>
        <v>0.13063939406411698</v>
      </c>
      <c r="H49" s="39">
        <f t="shared" si="7"/>
        <v>0.19754971476958463</v>
      </c>
      <c r="I49" s="39">
        <f t="shared" si="8"/>
        <v>0.82073933674643995</v>
      </c>
      <c r="J49" s="39">
        <f t="shared" si="12"/>
        <v>1.1029910316858512E-3</v>
      </c>
      <c r="K49" s="51">
        <f t="shared" si="4"/>
        <v>1.2585127671535563</v>
      </c>
      <c r="L49" s="39">
        <f t="shared" si="9"/>
        <v>0.99999927647723441</v>
      </c>
      <c r="M49" s="51">
        <f t="shared" si="10"/>
        <v>1.2585118565909186</v>
      </c>
      <c r="N49" s="40">
        <f t="shared" si="5"/>
        <v>0.23023336609143899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 s="57">
        <f t="shared" si="11"/>
        <v>0.27400000000000002</v>
      </c>
      <c r="G50" s="39">
        <f t="shared" si="6"/>
        <v>0.12930731016215474</v>
      </c>
      <c r="H50" s="39">
        <f t="shared" si="7"/>
        <v>0.19534929083170316</v>
      </c>
      <c r="I50" s="39">
        <f t="shared" si="8"/>
        <v>0.82254729964270301</v>
      </c>
      <c r="J50" s="39">
        <f t="shared" si="12"/>
        <v>9.0526812778311708E-4</v>
      </c>
      <c r="K50" s="51">
        <f t="shared" si="4"/>
        <v>1.0329109338005367</v>
      </c>
      <c r="L50" s="39">
        <f t="shared" si="9"/>
        <v>0.99999942332204073</v>
      </c>
      <c r="M50" s="51">
        <f t="shared" si="10"/>
        <v>1.0329103381435671</v>
      </c>
      <c r="N50" s="40">
        <f t="shared" si="5"/>
        <v>0.22788575752465046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 s="57">
        <f t="shared" si="11"/>
        <v>0.27400000000000002</v>
      </c>
      <c r="G51" s="39">
        <f t="shared" si="6"/>
        <v>0.12816082580786162</v>
      </c>
      <c r="H51" s="39">
        <f t="shared" si="7"/>
        <v>0.19345713706030251</v>
      </c>
      <c r="I51" s="39">
        <f t="shared" si="8"/>
        <v>0.82410515900782055</v>
      </c>
      <c r="J51" s="39">
        <f t="shared" si="12"/>
        <v>7.4462585396060834E-4</v>
      </c>
      <c r="K51" s="51">
        <f t="shared" si="4"/>
        <v>0.84961809936905408</v>
      </c>
      <c r="L51" s="39">
        <f t="shared" si="9"/>
        <v>0.99999952747543397</v>
      </c>
      <c r="M51" s="51">
        <f t="shared" si="10"/>
        <v>0.8496176979036304</v>
      </c>
      <c r="N51" s="40">
        <f t="shared" si="5"/>
        <v>0.22586524178396564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 s="57">
        <f t="shared" si="11"/>
        <v>0.27400000000000002</v>
      </c>
      <c r="G52" s="39">
        <f t="shared" si="6"/>
        <v>0.12717149701008948</v>
      </c>
      <c r="H52" s="39">
        <f t="shared" si="7"/>
        <v>0.19182561516782176</v>
      </c>
      <c r="I52" s="39">
        <f t="shared" si="8"/>
        <v>0.82545080204098897</v>
      </c>
      <c r="J52" s="39">
        <f t="shared" si="12"/>
        <v>6.1365000777954132E-4</v>
      </c>
      <c r="K52" s="51">
        <f t="shared" si="4"/>
        <v>0.70017465887645669</v>
      </c>
      <c r="L52" s="39">
        <f t="shared" si="9"/>
        <v>0.99999960330085746</v>
      </c>
      <c r="M52" s="51">
        <f t="shared" si="10"/>
        <v>0.70017438111776986</v>
      </c>
      <c r="N52" s="40">
        <f t="shared" si="5"/>
        <v>0.22412169037733184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 s="57">
        <f t="shared" si="11"/>
        <v>0.27400000000000002</v>
      </c>
      <c r="G53" s="39">
        <f t="shared" si="6"/>
        <v>0.12631585424653854</v>
      </c>
      <c r="H53" s="39">
        <f t="shared" si="7"/>
        <v>0.19041550779966634</v>
      </c>
      <c r="I53" s="39">
        <f t="shared" si="8"/>
        <v>0.82661559734921319</v>
      </c>
      <c r="J53" s="39">
        <f t="shared" si="12"/>
        <v>5.0653789109408149E-4</v>
      </c>
      <c r="K53" s="51">
        <f t="shared" si="4"/>
        <v>0.57795973373834697</v>
      </c>
      <c r="L53" s="39">
        <f t="shared" si="9"/>
        <v>0.99999965978114413</v>
      </c>
      <c r="M53" s="51">
        <f t="shared" si="10"/>
        <v>0.57795953710554759</v>
      </c>
      <c r="N53" s="40">
        <f t="shared" si="5"/>
        <v>0.2226137416070901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 s="57">
        <f t="shared" si="11"/>
        <v>0.27400000000000002</v>
      </c>
      <c r="G54" s="39">
        <f t="shared" si="6"/>
        <v>0.12557438936041315</v>
      </c>
      <c r="H54" s="39">
        <f t="shared" si="7"/>
        <v>0.1891942838562852</v>
      </c>
      <c r="I54" s="39">
        <f t="shared" si="8"/>
        <v>0.82762569676192488</v>
      </c>
      <c r="J54" s="39">
        <f t="shared" si="12"/>
        <v>4.1871212142674486E-4</v>
      </c>
      <c r="K54" s="51">
        <f t="shared" si="4"/>
        <v>0.47775053054791589</v>
      </c>
      <c r="L54" s="39">
        <f t="shared" si="9"/>
        <v>0.99999970270549565</v>
      </c>
      <c r="M54" s="51">
        <f t="shared" si="10"/>
        <v>0.47775038851530871</v>
      </c>
      <c r="N54" s="40">
        <f t="shared" si="5"/>
        <v>0.221307015119309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 s="57">
        <f t="shared" si="11"/>
        <v>0.27400000000000002</v>
      </c>
      <c r="G55" s="39">
        <f t="shared" si="6"/>
        <v>0.1249307812397481</v>
      </c>
      <c r="H55" s="39">
        <f t="shared" si="7"/>
        <v>0.18813477694150457</v>
      </c>
      <c r="I55" s="39">
        <f t="shared" si="8"/>
        <v>0.82850303660223612</v>
      </c>
      <c r="J55" s="39">
        <f t="shared" si="12"/>
        <v>3.4653691123847339E-4</v>
      </c>
      <c r="K55" s="51">
        <f t="shared" si="4"/>
        <v>0.39539861572309815</v>
      </c>
      <c r="L55" s="39">
        <f t="shared" si="9"/>
        <v>0.99999973590783675</v>
      </c>
      <c r="M55" s="51">
        <f t="shared" si="10"/>
        <v>0.3953985113014224</v>
      </c>
      <c r="N55" s="40">
        <f t="shared" si="5"/>
        <v>0.22017274727364083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 s="57">
        <f t="shared" si="11"/>
        <v>0.27400000000000002</v>
      </c>
      <c r="G56" s="39">
        <f t="shared" si="6"/>
        <v>0.12437129662779985</v>
      </c>
      <c r="H56" s="39">
        <f t="shared" si="7"/>
        <v>0.18721416583701145</v>
      </c>
      <c r="I56" s="39">
        <f t="shared" si="8"/>
        <v>0.82926611689403951</v>
      </c>
      <c r="J56" s="39">
        <f t="shared" si="12"/>
        <v>2.8710688325583476E-4</v>
      </c>
      <c r="K56" s="51">
        <f t="shared" si="4"/>
        <v>0.32758895379490749</v>
      </c>
      <c r="L56" s="39">
        <f t="shared" si="9"/>
        <v>0.99999976199073459</v>
      </c>
      <c r="M56" s="51">
        <f t="shared" si="10"/>
        <v>0.32758887582570123</v>
      </c>
      <c r="N56" s="40">
        <f t="shared" si="5"/>
        <v>0.21918673515679049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 s="57">
        <f t="shared" si="11"/>
        <v>0.27400000000000002</v>
      </c>
      <c r="G57" s="39">
        <f t="shared" si="6"/>
        <v>0.12388432115280325</v>
      </c>
      <c r="H57" s="39">
        <f t="shared" si="7"/>
        <v>0.1864131788582403</v>
      </c>
      <c r="I57" s="39">
        <f t="shared" si="8"/>
        <v>0.8299306143469839</v>
      </c>
      <c r="J57" s="39">
        <f t="shared" si="12"/>
        <v>2.3808801021111642E-4</v>
      </c>
      <c r="K57" s="51">
        <f t="shared" si="4"/>
        <v>0.27165841965088383</v>
      </c>
      <c r="L57" s="39">
        <f t="shared" si="9"/>
        <v>0.99999978276108525</v>
      </c>
      <c r="M57" s="51">
        <f t="shared" si="10"/>
        <v>0.27165836063610355</v>
      </c>
      <c r="N57" s="40">
        <f t="shared" si="5"/>
        <v>0.21832851008910975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 s="57">
        <f t="shared" si="11"/>
        <v>0.27400000000000002</v>
      </c>
      <c r="G58" s="39">
        <f t="shared" si="6"/>
        <v>0.12345998841656175</v>
      </c>
      <c r="H58" s="39">
        <f t="shared" si="7"/>
        <v>0.18571546630108421</v>
      </c>
      <c r="I58" s="39">
        <f t="shared" si="8"/>
        <v>0.83050986941144966</v>
      </c>
      <c r="J58" s="39">
        <f t="shared" si="12"/>
        <v>1.9759652858316283E-4</v>
      </c>
      <c r="K58" s="51">
        <f t="shared" si="4"/>
        <v>0.22545763911338879</v>
      </c>
      <c r="L58" s="39">
        <f t="shared" si="9"/>
        <v>0.9999997994994072</v>
      </c>
      <c r="M58" s="51">
        <f t="shared" si="10"/>
        <v>0.2254575939089985</v>
      </c>
      <c r="N58" s="40">
        <f t="shared" si="5"/>
        <v>0.2175806839459502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 s="57">
        <f t="shared" si="11"/>
        <v>0.27400000000000002</v>
      </c>
      <c r="G59" s="39">
        <f t="shared" si="6"/>
        <v>0.12308988379691092</v>
      </c>
      <c r="H59" s="39">
        <f t="shared" si="7"/>
        <v>0.18510710059789753</v>
      </c>
      <c r="I59" s="39">
        <f t="shared" si="8"/>
        <v>0.83101527685284637</v>
      </c>
      <c r="J59" s="39">
        <f t="shared" si="12"/>
        <v>1.6410586714975833E-4</v>
      </c>
      <c r="K59" s="51">
        <f t="shared" si="4"/>
        <v>0.18724479441787426</v>
      </c>
      <c r="L59" s="39">
        <f t="shared" si="9"/>
        <v>0.99999981313040098</v>
      </c>
      <c r="M59" s="51">
        <f t="shared" si="10"/>
        <v>0.18724475942751462</v>
      </c>
      <c r="N59" s="40">
        <f t="shared" si="5"/>
        <v>0.21692842715159932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 s="57">
        <f t="shared" si="11"/>
        <v>0.27400000000000002</v>
      </c>
      <c r="G60" s="39">
        <f t="shared" si="6"/>
        <v>0.12276680580352589</v>
      </c>
      <c r="H60" s="39">
        <f t="shared" si="7"/>
        <v>0.18457617458087133</v>
      </c>
      <c r="I60" s="39">
        <f t="shared" si="8"/>
        <v>0.83145660162890977</v>
      </c>
      <c r="J60" s="39">
        <f t="shared" si="12"/>
        <v>1.3637448262263284E-4</v>
      </c>
      <c r="K60" s="51">
        <f t="shared" si="4"/>
        <v>0.15560328467242407</v>
      </c>
      <c r="L60" s="39">
        <f t="shared" si="9"/>
        <v>0.99999982433342938</v>
      </c>
      <c r="M60" s="51">
        <f t="shared" si="10"/>
        <v>0.15560325733812869</v>
      </c>
      <c r="N60" s="40">
        <f t="shared" si="5"/>
        <v>0.21635904810280646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 s="57">
        <f t="shared" si="11"/>
        <v>0.27400000000000002</v>
      </c>
      <c r="G61" s="39">
        <f t="shared" si="6"/>
        <v>0.12248457222400345</v>
      </c>
      <c r="H61" s="39">
        <f t="shared" si="7"/>
        <v>0.18411247589514551</v>
      </c>
      <c r="I61" s="39">
        <f t="shared" si="8"/>
        <v>0.83184223636457344</v>
      </c>
      <c r="J61" s="39">
        <f t="shared" si="12"/>
        <v>1.1338946387031511E-4</v>
      </c>
      <c r="K61" s="51">
        <f t="shared" si="4"/>
        <v>0.12937737827602955</v>
      </c>
      <c r="L61" s="39">
        <f t="shared" si="9"/>
        <v>0.9999998336155741</v>
      </c>
      <c r="M61" s="51">
        <f t="shared" si="10"/>
        <v>0.12937735674964873</v>
      </c>
      <c r="N61" s="40">
        <f t="shared" si="5"/>
        <v>0.21586165152880218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 s="57">
        <f t="shared" si="11"/>
        <v>0.27400000000000002</v>
      </c>
      <c r="G62" s="39">
        <f t="shared" si="6"/>
        <v>0.12223786146321114</v>
      </c>
      <c r="H62" s="39">
        <f t="shared" si="7"/>
        <v>0.18370722109353649</v>
      </c>
      <c r="I62" s="39">
        <f t="shared" si="8"/>
        <v>0.83217941274159968</v>
      </c>
      <c r="J62" s="39">
        <f t="shared" si="12"/>
        <v>9.4322145206062922E-5</v>
      </c>
      <c r="K62" s="51">
        <f t="shared" si="4"/>
        <v>0.1076215676801178</v>
      </c>
      <c r="L62" s="39">
        <f t="shared" si="9"/>
        <v>0.99999984136087761</v>
      </c>
      <c r="M62" s="51">
        <f t="shared" si="10"/>
        <v>0.10762155060712675</v>
      </c>
      <c r="N62" s="40">
        <f t="shared" si="5"/>
        <v>0.21542685887444926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 s="57">
        <f t="shared" si="11"/>
        <v>0.27400000000000002</v>
      </c>
      <c r="G63" s="39">
        <f t="shared" ref="G63:G90" si="15">3.69*(E63^-0.305)</f>
        <v>0.12202208178494561</v>
      </c>
      <c r="H63" s="39">
        <f t="shared" ref="H63:H90" si="16">F63*Linf/D63*0.66</f>
        <v>0.18335283693322985</v>
      </c>
      <c r="I63" s="39">
        <f t="shared" si="8"/>
        <v>0.83247437620611142</v>
      </c>
      <c r="J63" s="39">
        <f t="shared" si="12"/>
        <v>7.8492947406109327E-5</v>
      </c>
      <c r="K63" s="51">
        <f t="shared" ref="K63:K90" si="17">J63*$L$21</f>
        <v>8.9560452990370742E-2</v>
      </c>
      <c r="L63" s="39">
        <f t="shared" si="9"/>
        <v>0.9999998478641241</v>
      </c>
      <c r="M63" s="51">
        <f t="shared" si="10"/>
        <v>8.9560439365012776E-2</v>
      </c>
      <c r="N63" s="40">
        <f t="shared" ref="N63:N90" si="18">$G63*(-LN(F$91)/SUM($G$31:$G$90))</f>
        <v>0.21504657785724846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 s="57">
        <f t="shared" si="11"/>
        <v>0.27400000000000002</v>
      </c>
      <c r="G64" s="39">
        <f t="shared" si="15"/>
        <v>0.12183326286287635</v>
      </c>
      <c r="H64" s="39">
        <f t="shared" si="16"/>
        <v>0.18304277932443166</v>
      </c>
      <c r="I64" s="39">
        <f t="shared" si="8"/>
        <v>0.8327325312399817</v>
      </c>
      <c r="J64" s="39">
        <f t="shared" si="12"/>
        <v>6.5343367428479977E-5</v>
      </c>
      <c r="K64" s="51">
        <f t="shared" si="17"/>
        <v>7.4556782235895652E-2</v>
      </c>
      <c r="L64" s="39">
        <f t="shared" si="9"/>
        <v>0.99999985335439878</v>
      </c>
      <c r="M64" s="51">
        <f t="shared" si="10"/>
        <v>7.45567713024715E-2</v>
      </c>
      <c r="N64" s="40">
        <f t="shared" si="18"/>
        <v>0.21471381134128906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 s="57">
        <f t="shared" si="11"/>
        <v>0.27400000000000002</v>
      </c>
      <c r="G65" s="39">
        <f t="shared" si="15"/>
        <v>0.12166796531066745</v>
      </c>
      <c r="H65" s="39">
        <f t="shared" si="16"/>
        <v>0.18277138255497777</v>
      </c>
      <c r="I65" s="39">
        <f t="shared" si="8"/>
        <v>0.83295856282951364</v>
      </c>
      <c r="J65" s="39">
        <f t="shared" si="12"/>
        <v>5.4413547758462302E-5</v>
      </c>
      <c r="K65" s="51">
        <f t="shared" si="17"/>
        <v>6.2085857992405485E-2</v>
      </c>
      <c r="L65" s="39">
        <f t="shared" si="9"/>
        <v>0.99999985801176661</v>
      </c>
      <c r="M65" s="51">
        <f t="shared" si="10"/>
        <v>6.2085849176944187E-2</v>
      </c>
      <c r="N65" s="40">
        <f t="shared" si="18"/>
        <v>0.21442249789694584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 s="57">
        <f t="shared" si="11"/>
        <v>0.27400000000000002</v>
      </c>
      <c r="G66" s="39">
        <f t="shared" si="15"/>
        <v>0.12152320480955509</v>
      </c>
      <c r="H66" s="39">
        <f t="shared" si="16"/>
        <v>0.18253373304377093</v>
      </c>
      <c r="I66" s="39">
        <f t="shared" si="8"/>
        <v>0.83315653854831029</v>
      </c>
      <c r="J66" s="39">
        <f t="shared" si="12"/>
        <v>4.5324230539343863E-5</v>
      </c>
      <c r="K66" s="51">
        <f t="shared" si="17"/>
        <v>5.1714947045391348E-2</v>
      </c>
      <c r="L66" s="39">
        <f t="shared" si="9"/>
        <v>0.9999998619792545</v>
      </c>
      <c r="M66" s="51">
        <f t="shared" si="10"/>
        <v>5.1714939907655806E-2</v>
      </c>
      <c r="N66" s="40">
        <f t="shared" si="18"/>
        <v>0.21416737808651692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 s="57">
        <f t="shared" si="11"/>
        <v>0.27400000000000002</v>
      </c>
      <c r="G67" s="39">
        <f t="shared" si="15"/>
        <v>0.12139638817032267</v>
      </c>
      <c r="H67" s="39">
        <f t="shared" si="16"/>
        <v>0.18232556310750042</v>
      </c>
      <c r="I67" s="39">
        <f t="shared" si="8"/>
        <v>0.83332999474539959</v>
      </c>
      <c r="J67" s="39">
        <f t="shared" si="12"/>
        <v>3.7762179028525351E-5</v>
      </c>
      <c r="K67" s="51">
        <f t="shared" si="17"/>
        <v>4.3086646271547423E-2</v>
      </c>
      <c r="L67" s="39">
        <f t="shared" si="9"/>
        <v>0.99999986537156971</v>
      </c>
      <c r="M67" s="51">
        <f t="shared" si="10"/>
        <v>4.3086640470859867E-2</v>
      </c>
      <c r="N67" s="40">
        <f t="shared" si="18"/>
        <v>0.21394388178254178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 s="57">
        <f t="shared" si="11"/>
        <v>0.27400000000000002</v>
      </c>
      <c r="G68" s="39">
        <f t="shared" si="15"/>
        <v>0.12128525921590486</v>
      </c>
      <c r="H68" s="39">
        <f t="shared" si="16"/>
        <v>0.18214316116439502</v>
      </c>
      <c r="I68" s="39">
        <f t="shared" si="8"/>
        <v>0.83348200961917185</v>
      </c>
      <c r="J68" s="39">
        <f t="shared" si="12"/>
        <v>3.1468356451415867E-5</v>
      </c>
      <c r="K68" s="51">
        <f t="shared" si="17"/>
        <v>3.5905394711065505E-2</v>
      </c>
      <c r="L68" s="39">
        <f t="shared" si="9"/>
        <v>0.99999986828152632</v>
      </c>
      <c r="M68" s="51">
        <f t="shared" si="10"/>
        <v>3.590538998166172E-2</v>
      </c>
      <c r="N68" s="40">
        <f t="shared" si="18"/>
        <v>0.21374803279358154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 s="57">
        <f t="shared" si="11"/>
        <v>0.27400000000000002</v>
      </c>
      <c r="G69" s="39">
        <f t="shared" si="15"/>
        <v>0.12118785279416147</v>
      </c>
      <c r="H69" s="39">
        <f t="shared" si="16"/>
        <v>0.18198329552107095</v>
      </c>
      <c r="I69" s="39">
        <f t="shared" si="8"/>
        <v>0.83361526540806608</v>
      </c>
      <c r="J69" s="39">
        <f t="shared" si="12"/>
        <v>2.6228308974538527E-5</v>
      </c>
      <c r="K69" s="51">
        <f t="shared" si="17"/>
        <v>2.9926500539948459E-2</v>
      </c>
      <c r="L69" s="39">
        <f t="shared" si="9"/>
        <v>0.99999987078483632</v>
      </c>
      <c r="M69" s="51">
        <f t="shared" si="10"/>
        <v>2.9926496672990792E-2</v>
      </c>
      <c r="N69" s="40">
        <f t="shared" si="18"/>
        <v>0.21357636781826869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 s="57">
        <f t="shared" si="11"/>
        <v>0.27400000000000002</v>
      </c>
      <c r="G70" s="39">
        <f t="shared" si="15"/>
        <v>0.12110245555915686</v>
      </c>
      <c r="H70" s="39">
        <f t="shared" si="16"/>
        <v>0.18184314944840618</v>
      </c>
      <c r="I70" s="39">
        <f t="shared" si="8"/>
        <v>0.83373210150049493</v>
      </c>
      <c r="J70" s="39">
        <f t="shared" si="12"/>
        <v>2.1864318747014696E-5</v>
      </c>
      <c r="K70" s="51">
        <f t="shared" si="17"/>
        <v>2.4947187690343767E-2</v>
      </c>
      <c r="L70" s="39">
        <f t="shared" si="9"/>
        <v>0.99999987294372128</v>
      </c>
      <c r="M70" s="51">
        <f t="shared" si="10"/>
        <v>2.4947184520646936E-2</v>
      </c>
      <c r="N70" s="40">
        <f t="shared" si="18"/>
        <v>0.21342586732788549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 s="57">
        <f t="shared" si="11"/>
        <v>0.27400000000000002</v>
      </c>
      <c r="G71" s="39">
        <f t="shared" si="15"/>
        <v>0.12102757241661199</v>
      </c>
      <c r="H71" s="39">
        <f t="shared" si="16"/>
        <v>0.18172026568964514</v>
      </c>
      <c r="I71" s="39">
        <f t="shared" si="8"/>
        <v>0.83383455993003663</v>
      </c>
      <c r="J71" s="39">
        <f t="shared" si="12"/>
        <v>1.8228984416825233E-5</v>
      </c>
      <c r="K71" s="51">
        <f t="shared" si="17"/>
        <v>2.0799271219597591E-2</v>
      </c>
      <c r="L71" s="39">
        <f t="shared" si="9"/>
        <v>0.99999987480966579</v>
      </c>
      <c r="M71" s="51">
        <f t="shared" si="10"/>
        <v>2.0799268615729876E-2</v>
      </c>
      <c r="N71" s="40">
        <f t="shared" si="18"/>
        <v>0.21329389643124197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 s="57">
        <f t="shared" si="11"/>
        <v>0.27400000000000002</v>
      </c>
      <c r="G72" s="39">
        <f t="shared" si="15"/>
        <v>0.12096189773207784</v>
      </c>
      <c r="H72" s="39">
        <f t="shared" si="16"/>
        <v>0.1816124988879752</v>
      </c>
      <c r="I72" s="39">
        <f t="shared" si="8"/>
        <v>0.83392442445580139</v>
      </c>
      <c r="J72" s="39">
        <f t="shared" si="12"/>
        <v>1.5199957199174964E-5</v>
      </c>
      <c r="K72" s="51">
        <f t="shared" si="17"/>
        <v>1.7343151164258632E-2</v>
      </c>
      <c r="L72" s="39">
        <f t="shared" si="9"/>
        <v>0.99999987642553378</v>
      </c>
      <c r="M72" s="51">
        <f t="shared" si="10"/>
        <v>1.7343149021087984E-2</v>
      </c>
      <c r="N72" s="40">
        <f t="shared" si="18"/>
        <v>0.2131781541331732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 s="57">
        <f t="shared" si="11"/>
        <v>0.27400000000000002</v>
      </c>
      <c r="G73" s="39">
        <f t="shared" si="15"/>
        <v>0.12090429056145249</v>
      </c>
      <c r="H73" s="39">
        <f t="shared" si="16"/>
        <v>0.18151797469342171</v>
      </c>
      <c r="I73" s="39">
        <f t="shared" si="8"/>
        <v>0.83400325421594268</v>
      </c>
      <c r="J73" s="39">
        <f t="shared" si="12"/>
        <v>1.2675615559074797E-5</v>
      </c>
      <c r="K73" s="51">
        <f t="shared" si="17"/>
        <v>1.4462877352904344E-2</v>
      </c>
      <c r="L73" s="39">
        <f t="shared" si="9"/>
        <v>0.99999987782721322</v>
      </c>
      <c r="M73" s="51">
        <f t="shared" si="10"/>
        <v>1.4462875585934313E-2</v>
      </c>
      <c r="N73" s="40">
        <f t="shared" si="18"/>
        <v>0.21307662968184601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 s="57">
        <f t="shared" si="11"/>
        <v>0.27400000000000002</v>
      </c>
      <c r="G74" s="39">
        <f t="shared" si="15"/>
        <v>0.12085375329223563</v>
      </c>
      <c r="H74" s="39">
        <f t="shared" si="16"/>
        <v>0.18143505452639752</v>
      </c>
      <c r="I74" s="39">
        <f t="shared" si="8"/>
        <v>0.83407241277236088</v>
      </c>
      <c r="J74" s="39">
        <f t="shared" si="12"/>
        <v>1.0571504625458616E-5</v>
      </c>
      <c r="K74" s="51">
        <f t="shared" si="17"/>
        <v>1.206208677764828E-2</v>
      </c>
      <c r="L74" s="39">
        <f t="shared" si="9"/>
        <v>0.99999987904490562</v>
      </c>
      <c r="M74" s="51">
        <f t="shared" si="10"/>
        <v>1.2062085318677435E-2</v>
      </c>
      <c r="N74" s="40">
        <f t="shared" si="18"/>
        <v>0.21298756492700524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 s="57">
        <f t="shared" si="11"/>
        <v>0.27400000000000002</v>
      </c>
      <c r="G75" s="39">
        <f t="shared" si="15"/>
        <v>0.12080941318752013</v>
      </c>
      <c r="H75" s="39">
        <f t="shared" si="16"/>
        <v>0.1813623051499102</v>
      </c>
      <c r="I75" s="39">
        <f t="shared" si="8"/>
        <v>0.83413309322754126</v>
      </c>
      <c r="J75" s="39">
        <f t="shared" si="12"/>
        <v>8.8174003695904409E-6</v>
      </c>
      <c r="K75" s="51">
        <f t="shared" si="17"/>
        <v>1.0060653821702693E-2</v>
      </c>
      <c r="L75" s="39">
        <f t="shared" si="9"/>
        <v>0.99999988010414398</v>
      </c>
      <c r="M75" s="51">
        <f t="shared" si="10"/>
        <v>1.0060652615471991E-2</v>
      </c>
      <c r="N75" s="40">
        <f t="shared" si="18"/>
        <v>0.21290942179388195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 s="57">
        <f t="shared" si="11"/>
        <v>0.27400000000000002</v>
      </c>
      <c r="G76" s="39">
        <f t="shared" si="15"/>
        <v>0.12077050640863406</v>
      </c>
      <c r="H76" s="39">
        <f t="shared" si="16"/>
        <v>0.18129847234360352</v>
      </c>
      <c r="I76" s="39">
        <f t="shared" si="8"/>
        <v>0.83418633998314207</v>
      </c>
      <c r="J76" s="39">
        <f t="shared" si="12"/>
        <v>7.3548854445121396E-6</v>
      </c>
      <c r="K76" s="51">
        <f t="shared" si="17"/>
        <v>8.3919242921883519E-3</v>
      </c>
      <c r="L76" s="39">
        <f t="shared" si="9"/>
        <v>0.99999988102660498</v>
      </c>
      <c r="M76" s="51">
        <f t="shared" si="10"/>
        <v>8.3919232937726285E-3</v>
      </c>
      <c r="N76" s="40">
        <f t="shared" si="18"/>
        <v>0.21284085412537057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 s="57">
        <f t="shared" si="11"/>
        <v>0.27400000000000002</v>
      </c>
      <c r="G77" s="39">
        <f t="shared" si="15"/>
        <v>0.12073636416069754</v>
      </c>
      <c r="H77" s="39">
        <f t="shared" si="16"/>
        <v>0.18124245808762005</v>
      </c>
      <c r="I77" s="39">
        <f t="shared" si="8"/>
        <v>0.83423306761902238</v>
      </c>
      <c r="J77" s="39">
        <f t="shared" si="12"/>
        <v>6.1353449699528667E-6</v>
      </c>
      <c r="K77" s="51">
        <f t="shared" si="17"/>
        <v>7.000428610716221E-3</v>
      </c>
      <c r="L77" s="39">
        <f t="shared" si="9"/>
        <v>0.99999988183075983</v>
      </c>
      <c r="M77" s="51">
        <f t="shared" si="10"/>
        <v>7.0004277834808913E-3</v>
      </c>
      <c r="N77" s="40">
        <f t="shared" si="18"/>
        <v>0.21278068326554175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 s="57">
        <f t="shared" si="11"/>
        <v>0.27400000000000002</v>
      </c>
      <c r="G78" s="39">
        <f t="shared" si="15"/>
        <v>0.12070640066138599</v>
      </c>
      <c r="H78" s="39">
        <f t="shared" si="16"/>
        <v>0.18119330075818588</v>
      </c>
      <c r="I78" s="39">
        <f t="shared" si="8"/>
        <v>0.83427407729670711</v>
      </c>
      <c r="J78" s="39">
        <f t="shared" si="12"/>
        <v>5.1183076551847185E-6</v>
      </c>
      <c r="K78" s="51">
        <f t="shared" si="17"/>
        <v>5.8399890345657637E-3</v>
      </c>
      <c r="L78" s="39">
        <f t="shared" si="9"/>
        <v>0.99999988253240124</v>
      </c>
      <c r="M78" s="51">
        <f t="shared" si="10"/>
        <v>5.8399883485562749E-3</v>
      </c>
      <c r="N78" s="40">
        <f t="shared" si="18"/>
        <v>0.21272787685629746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 s="57">
        <f t="shared" si="11"/>
        <v>0.27400000000000002</v>
      </c>
      <c r="G79" s="39">
        <f t="shared" si="15"/>
        <v>0.12068010267935551</v>
      </c>
      <c r="H79" s="39">
        <f t="shared" si="16"/>
        <v>0.18115015791408529</v>
      </c>
      <c r="I79" s="39">
        <f t="shared" si="8"/>
        <v>0.83431007102959154</v>
      </c>
      <c r="J79" s="39">
        <f t="shared" si="12"/>
        <v>4.2700713963499034E-6</v>
      </c>
      <c r="K79" s="51">
        <f t="shared" si="17"/>
        <v>4.87215146323524E-3</v>
      </c>
      <c r="L79" s="39">
        <f t="shared" si="9"/>
        <v>0.99999988314507327</v>
      </c>
      <c r="M79" s="51">
        <f t="shared" si="10"/>
        <v>4.8721508939003379E-3</v>
      </c>
      <c r="N79" s="40">
        <f t="shared" si="18"/>
        <v>0.21268153040033244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 s="57">
        <f t="shared" si="11"/>
        <v>0.27400000000000002</v>
      </c>
      <c r="G80" s="39">
        <f t="shared" si="15"/>
        <v>0.12065702042703357</v>
      </c>
      <c r="H80" s="39">
        <f t="shared" si="16"/>
        <v>0.18111229131709611</v>
      </c>
      <c r="I80" s="39">
        <f t="shared" si="8"/>
        <v>0.83434166411097266</v>
      </c>
      <c r="J80" s="39">
        <f t="shared" si="12"/>
        <v>3.5625635699901149E-6</v>
      </c>
      <c r="K80" s="51">
        <f t="shared" si="17"/>
        <v>4.064885033358721E-3</v>
      </c>
      <c r="L80" s="39">
        <f t="shared" si="9"/>
        <v>0.99999988368042225</v>
      </c>
      <c r="M80" s="51">
        <f t="shared" si="10"/>
        <v>4.0648845605330101E-3</v>
      </c>
      <c r="N80" s="40">
        <f t="shared" si="18"/>
        <v>0.21264085121097212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 s="57">
        <f t="shared" si="11"/>
        <v>0.27400000000000002</v>
      </c>
      <c r="G81" s="39">
        <f t="shared" si="15"/>
        <v>0.12063675962432684</v>
      </c>
      <c r="H81" s="39">
        <f t="shared" si="16"/>
        <v>0.18107905388258733</v>
      </c>
      <c r="I81" s="39">
        <f t="shared" si="8"/>
        <v>0.83436939594825654</v>
      </c>
      <c r="J81" s="39">
        <f t="shared" si="12"/>
        <v>2.9723952174866802E-6</v>
      </c>
      <c r="K81" s="51">
        <f t="shared" si="17"/>
        <v>3.3915029431523021E-3</v>
      </c>
      <c r="L81" s="39">
        <f t="shared" si="9"/>
        <v>0.99999988414848728</v>
      </c>
      <c r="M81" s="51">
        <f t="shared" si="10"/>
        <v>3.3915025502415557E-3</v>
      </c>
      <c r="N81" s="40">
        <f t="shared" si="18"/>
        <v>0.21260514442558551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 s="57">
        <f t="shared" si="11"/>
        <v>0.27400000000000002</v>
      </c>
      <c r="G82" s="39">
        <f t="shared" si="15"/>
        <v>0.12061897457644075</v>
      </c>
      <c r="H82" s="39">
        <f t="shared" si="16"/>
        <v>0.18104987830085822</v>
      </c>
      <c r="I82" s="39">
        <f t="shared" si="8"/>
        <v>0.83439373951587736</v>
      </c>
      <c r="J82" s="39">
        <f t="shared" si="12"/>
        <v>2.4800756021338481E-6</v>
      </c>
      <c r="K82" s="51">
        <f t="shared" si="17"/>
        <v>2.8297662620347208E-3</v>
      </c>
      <c r="L82" s="39">
        <f t="shared" si="9"/>
        <v>0.99999988455793942</v>
      </c>
      <c r="M82" s="51">
        <f t="shared" si="10"/>
        <v>2.8297659353606727E-3</v>
      </c>
      <c r="N82" s="40">
        <f t="shared" si="18"/>
        <v>0.21257380080622593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 s="57">
        <f t="shared" si="11"/>
        <v>0.27400000000000002</v>
      </c>
      <c r="G83" s="39">
        <f t="shared" si="15"/>
        <v>0.12060336213139487</v>
      </c>
      <c r="H83" s="39">
        <f t="shared" si="16"/>
        <v>0.18102426710704433</v>
      </c>
      <c r="I83" s="39">
        <f t="shared" si="8"/>
        <v>0.83441510960931287</v>
      </c>
      <c r="J83" s="39">
        <f t="shared" si="12"/>
        <v>2.0693595559465529E-6</v>
      </c>
      <c r="K83" s="51">
        <f t="shared" si="17"/>
        <v>2.361139253335017E-3</v>
      </c>
      <c r="L83" s="39">
        <f t="shared" si="9"/>
        <v>0.99999988491628422</v>
      </c>
      <c r="M83" s="51">
        <f t="shared" si="10"/>
        <v>2.3611389816063384E-3</v>
      </c>
      <c r="N83" s="40">
        <f t="shared" si="18"/>
        <v>0.21254628609061063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 s="57">
        <f t="shared" si="11"/>
        <v>0.27400000000000002</v>
      </c>
      <c r="G84" s="39">
        <f t="shared" si="15"/>
        <v>0.12058965640171192</v>
      </c>
      <c r="H84" s="39">
        <f t="shared" si="16"/>
        <v>0.18100178400879821</v>
      </c>
      <c r="I84" s="39">
        <f t="shared" si="8"/>
        <v>0.83443387005709602</v>
      </c>
      <c r="J84" s="39">
        <f t="shared" si="12"/>
        <v>1.726704880696222E-6</v>
      </c>
      <c r="K84" s="51">
        <f t="shared" si="17"/>
        <v>1.9701702688743892E-3</v>
      </c>
      <c r="L84" s="39">
        <f t="shared" si="9"/>
        <v>0.99999988523002792</v>
      </c>
      <c r="M84" s="51">
        <f t="shared" si="10"/>
        <v>1.9701700427580023E-3</v>
      </c>
      <c r="N84" s="40">
        <f t="shared" si="18"/>
        <v>0.21252213168984774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 s="57">
        <f t="shared" si="11"/>
        <v>0.27400000000000002</v>
      </c>
      <c r="G85" s="39">
        <f t="shared" si="15"/>
        <v>0.1205776241507604</v>
      </c>
      <c r="H85" s="39">
        <f t="shared" si="16"/>
        <v>0.18098204630750894</v>
      </c>
      <c r="I85" s="39">
        <f t="shared" si="8"/>
        <v>0.83445034002610796</v>
      </c>
      <c r="J85" s="39">
        <f t="shared" si="12"/>
        <v>1.4408210360458248E-6</v>
      </c>
      <c r="K85" s="51">
        <f t="shared" si="17"/>
        <v>1.643976802128286E-3</v>
      </c>
      <c r="L85" s="39">
        <f t="shared" si="9"/>
        <v>0.99999988550481933</v>
      </c>
      <c r="M85" s="51">
        <f t="shared" si="10"/>
        <v>1.6439766139008649E-3</v>
      </c>
      <c r="N85" s="40">
        <f t="shared" si="18"/>
        <v>0.2125009265575209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 s="57">
        <f t="shared" si="11"/>
        <v>0.27400000000000002</v>
      </c>
      <c r="G86" s="39">
        <f t="shared" si="15"/>
        <v>0.12056706075783885</v>
      </c>
      <c r="H86" s="39">
        <f t="shared" si="16"/>
        <v>0.18096471827137037</v>
      </c>
      <c r="I86" s="39">
        <f t="shared" si="8"/>
        <v>0.8344647995370329</v>
      </c>
      <c r="J86" s="39">
        <f t="shared" si="12"/>
        <v>1.2022936034452076E-6</v>
      </c>
      <c r="K86" s="51">
        <f t="shared" si="17"/>
        <v>1.3718170015309819E-3</v>
      </c>
      <c r="L86" s="39">
        <f t="shared" si="9"/>
        <v>0.99999988574556986</v>
      </c>
      <c r="M86" s="51">
        <f t="shared" si="10"/>
        <v>1.3718168447948121E-3</v>
      </c>
      <c r="N86" s="40">
        <f t="shared" si="18"/>
        <v>0.2124823100787237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 s="57">
        <f t="shared" si="11"/>
        <v>0.27400000000000002</v>
      </c>
      <c r="G87" s="39">
        <f t="shared" si="15"/>
        <v>0.12055778668768986</v>
      </c>
      <c r="H87" s="39">
        <f t="shared" si="16"/>
        <v>0.18094950533782106</v>
      </c>
      <c r="I87" s="39">
        <f t="shared" si="8"/>
        <v>0.83447749429113938</v>
      </c>
      <c r="J87" s="39">
        <f t="shared" si="12"/>
        <v>1.003271690783562E-6</v>
      </c>
      <c r="K87" s="51">
        <f t="shared" si="17"/>
        <v>1.1447329991840442E-3</v>
      </c>
      <c r="L87" s="39">
        <f t="shared" si="9"/>
        <v>0.99999988595655431</v>
      </c>
      <c r="M87" s="51">
        <f t="shared" si="10"/>
        <v>1.1447328686347486E-3</v>
      </c>
      <c r="N87" s="40">
        <f t="shared" si="18"/>
        <v>0.21246596584807975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 s="57">
        <f t="shared" si="11"/>
        <v>0.27400000000000002</v>
      </c>
      <c r="G88" s="39">
        <f t="shared" si="15"/>
        <v>0.12054964440006281</v>
      </c>
      <c r="H88" s="39">
        <f t="shared" si="16"/>
        <v>0.18093614903929681</v>
      </c>
      <c r="I88" s="39">
        <f t="shared" si="8"/>
        <v>0.83448863989609678</v>
      </c>
      <c r="J88" s="39">
        <f t="shared" si="12"/>
        <v>8.3720764661830165E-7</v>
      </c>
      <c r="K88" s="51">
        <f t="shared" si="17"/>
        <v>9.552539247914822E-4</v>
      </c>
      <c r="L88" s="39">
        <f t="shared" si="9"/>
        <v>0.99999988614149748</v>
      </c>
      <c r="M88" s="51">
        <f t="shared" si="10"/>
        <v>9.552538160277008E-4</v>
      </c>
      <c r="N88" s="40">
        <f t="shared" si="18"/>
        <v>0.21245161622328634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 s="57">
        <f t="shared" si="11"/>
        <v>0.27400000000000002</v>
      </c>
      <c r="G89" s="39">
        <f t="shared" si="15"/>
        <v>0.12054249564345705</v>
      </c>
      <c r="H89" s="39">
        <f t="shared" si="16"/>
        <v>0.18092442256030986</v>
      </c>
      <c r="I89" s="39">
        <f t="shared" si="8"/>
        <v>0.83449842556697296</v>
      </c>
      <c r="J89" s="39">
        <f t="shared" si="12"/>
        <v>6.9864027033711862E-7</v>
      </c>
      <c r="K89" s="51">
        <f t="shared" si="17"/>
        <v>7.9714854845465237E-4</v>
      </c>
      <c r="L89" s="39">
        <f t="shared" si="9"/>
        <v>0.99999988630364811</v>
      </c>
      <c r="M89" s="51">
        <f t="shared" si="10"/>
        <v>7.9714845782177053E-4</v>
      </c>
      <c r="N89" s="40">
        <f t="shared" si="18"/>
        <v>0.21243901755572128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 s="57">
        <f t="shared" si="11"/>
        <v>0.27400000000000002</v>
      </c>
      <c r="G90" s="39">
        <f t="shared" si="15"/>
        <v>0.12053621908450039</v>
      </c>
      <c r="H90" s="39">
        <f t="shared" si="16"/>
        <v>0.18091412684596039</v>
      </c>
      <c r="I90" s="56">
        <f t="shared" si="8"/>
        <v>0.83450701736861699</v>
      </c>
      <c r="J90" s="39">
        <f t="shared" si="12"/>
        <v>5.8301420563400981E-7</v>
      </c>
      <c r="K90" s="51">
        <f t="shared" si="17"/>
        <v>6.6521920862840523E-4</v>
      </c>
      <c r="L90" s="39">
        <f t="shared" si="9"/>
        <v>0.99999988644584126</v>
      </c>
      <c r="M90" s="51">
        <f t="shared" si="10"/>
        <v>6.6521913308999756E-4</v>
      </c>
      <c r="N90" s="40">
        <f t="shared" si="18"/>
        <v>0.21242795601255954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7.2476751172155758E-8</v>
      </c>
      <c r="G91" s="43">
        <f>EXP(-SUM(G31:G90))</f>
        <v>8.8863261794153175E-5</v>
      </c>
      <c r="H91" s="43">
        <f>EXP(-SUM(H31:H90))</f>
        <v>4.8652944582716907E-7</v>
      </c>
      <c r="I91" s="43"/>
      <c r="J91" s="43"/>
      <c r="K91" s="43"/>
      <c r="L91" s="43"/>
      <c r="M91" s="43"/>
      <c r="N91" s="43">
        <f>EXP(-SUM(N31:N90))</f>
        <v>7.2476751172155758E-8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-4.1405269465501334E-7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AD8-BA9E-4520-B408-8743E858D39B}">
  <sheetPr>
    <tabColor indexed="42"/>
    <pageSetUpPr fitToPage="1"/>
  </sheetPr>
  <dimension ref="A1:R99"/>
  <sheetViews>
    <sheetView topLeftCell="F13" zoomScale="115" zoomScaleNormal="115" workbookViewId="0">
      <selection activeCell="N15" sqref="N1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ht="15" x14ac:dyDescent="0.25">
      <c r="M18" s="55">
        <v>4204.748166357921</v>
      </c>
    </row>
    <row r="19" spans="1:16" x14ac:dyDescent="0.2">
      <c r="F19" t="s">
        <v>57</v>
      </c>
      <c r="G19" t="s">
        <v>58</v>
      </c>
    </row>
    <row r="20" spans="1:16" ht="15" x14ac:dyDescent="0.25">
      <c r="E20" t="s">
        <v>50</v>
      </c>
      <c r="F20">
        <f>1-0.76</f>
        <v>0.24</v>
      </c>
      <c r="G20">
        <v>0.27400000000000002</v>
      </c>
      <c r="K20" s="54" t="s">
        <v>62</v>
      </c>
      <c r="L20" s="55">
        <v>4204.748166357921</v>
      </c>
    </row>
    <row r="21" spans="1:16" x14ac:dyDescent="0.2">
      <c r="E21" t="s">
        <v>51</v>
      </c>
      <c r="F21">
        <f>1-0.87</f>
        <v>0.13</v>
      </c>
      <c r="G21">
        <v>0.13900000000000001</v>
      </c>
      <c r="N21" t="s">
        <v>83</v>
      </c>
      <c r="O21" s="53">
        <f>L25/SUM(J31:J90)</f>
        <v>84.094963327158439</v>
      </c>
    </row>
    <row r="22" spans="1:16" ht="15" x14ac:dyDescent="0.25">
      <c r="E22" t="s">
        <v>52</v>
      </c>
      <c r="F22">
        <f t="shared" ref="F22:F23" si="0">1-0.87</f>
        <v>0.13</v>
      </c>
      <c r="G22">
        <v>0.13900000000000001</v>
      </c>
      <c r="K22" s="29" t="s">
        <v>70</v>
      </c>
      <c r="L22" s="52">
        <f>SUM(K31:K90)</f>
        <v>14971.956903731301</v>
      </c>
    </row>
    <row r="23" spans="1:16" x14ac:dyDescent="0.2">
      <c r="E23" t="s">
        <v>53</v>
      </c>
      <c r="F23">
        <f t="shared" si="0"/>
        <v>0.13</v>
      </c>
      <c r="G23">
        <v>0.13900000000000001</v>
      </c>
      <c r="K23" t="s">
        <v>74</v>
      </c>
      <c r="L23" s="53">
        <f>SUM(M31:M90)</f>
        <v>9088.0000009999985</v>
      </c>
      <c r="N23" t="s">
        <v>84</v>
      </c>
      <c r="O23" s="53">
        <v>129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71</v>
      </c>
      <c r="L24" s="57">
        <v>0.02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299.43913807462604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t="s">
        <v>73</v>
      </c>
      <c r="L26" s="53">
        <f>L23*L24</f>
        <v>181.76000001999998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6460.1655819345524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G21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39">
        <v>1</v>
      </c>
      <c r="K31" s="51">
        <f t="shared" ref="K31:K62" si="6">J31*$L$20</f>
        <v>4204.748166357921</v>
      </c>
      <c r="L31" s="39">
        <f>1/(1+EXP(-(D31-$B$36)/$B$37))</f>
        <v>3.4955463231936684E-2</v>
      </c>
      <c r="M31" s="51">
        <f>K31*L31</f>
        <v>146.9789199286775</v>
      </c>
      <c r="N31" s="40">
        <f t="shared" ref="N31:N62" si="7">$G31*(-LN(F$91)/SUM($G$31:$G$90))</f>
        <v>0.73893250144153688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8">EXP(-H32)</f>
        <v>0.66984990239610598</v>
      </c>
      <c r="J32" s="39">
        <f>I31*J31</f>
        <v>0.4711607830784979</v>
      </c>
      <c r="K32" s="51">
        <f t="shared" si="6"/>
        <v>1981.1124387090763</v>
      </c>
      <c r="L32" s="39">
        <f t="shared" ref="L32:L90" si="9">1/(1+EXP(-(D32-$B$36)/$B$37))</f>
        <v>0.27625097736326432</v>
      </c>
      <c r="M32" s="51">
        <f t="shared" ref="M32:M90" si="10">K32*L32</f>
        <v>547.28424745990242</v>
      </c>
      <c r="N32" s="40">
        <f t="shared" si="7"/>
        <v>0.41510036358060626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8"/>
        <v>0.75271034869672504</v>
      </c>
      <c r="J33" s="39">
        <f t="shared" ref="J33:J90" si="12">I32*J32</f>
        <v>0.31560700455800467</v>
      </c>
      <c r="K33" s="51">
        <f t="shared" si="6"/>
        <v>1327.0479737049861</v>
      </c>
      <c r="L33" s="39">
        <f t="shared" si="9"/>
        <v>0.75114882253533211</v>
      </c>
      <c r="M33" s="51">
        <f t="shared" si="10"/>
        <v>996.81052289639865</v>
      </c>
      <c r="N33" s="40">
        <f t="shared" si="7"/>
        <v>0.30301402044416115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8"/>
        <v>0.79751815819194871</v>
      </c>
      <c r="J34" s="39">
        <f t="shared" si="12"/>
        <v>0.23756065845198457</v>
      </c>
      <c r="K34" s="51">
        <f t="shared" si="6"/>
        <v>998.88274302476248</v>
      </c>
      <c r="L34" s="39">
        <f t="shared" si="9"/>
        <v>0.94885289796786965</v>
      </c>
      <c r="M34" s="51">
        <f t="shared" si="10"/>
        <v>947.79278544914075</v>
      </c>
      <c r="N34" s="40">
        <f t="shared" si="7"/>
        <v>0.24604897238397155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8"/>
        <v>0.82535385615158896</v>
      </c>
      <c r="J35" s="39">
        <f t="shared" si="12"/>
        <v>0.18945893878749331</v>
      </c>
      <c r="K35" s="51">
        <f t="shared" si="6"/>
        <v>796.62712546683008</v>
      </c>
      <c r="L35" s="39">
        <f t="shared" si="9"/>
        <v>0.98917478501449496</v>
      </c>
      <c r="M35" s="51">
        <f t="shared" si="10"/>
        <v>788.00346557036676</v>
      </c>
      <c r="N35" s="40">
        <f t="shared" si="7"/>
        <v>0.21167744581953454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8"/>
        <v>0.84418055330225028</v>
      </c>
      <c r="J36" s="39">
        <f t="shared" si="12"/>
        <v>0.15637066571064545</v>
      </c>
      <c r="K36" s="51">
        <f t="shared" si="6"/>
        <v>657.49926991900395</v>
      </c>
      <c r="L36" s="39">
        <f t="shared" si="9"/>
        <v>0.99730878521373822</v>
      </c>
      <c r="M36" s="51">
        <f t="shared" si="10"/>
        <v>655.72979816184159</v>
      </c>
      <c r="N36" s="40">
        <f t="shared" si="7"/>
        <v>0.18879978473868392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8"/>
        <v>0.85766133311598591</v>
      </c>
      <c r="J37" s="39">
        <f t="shared" si="12"/>
        <v>0.1320050750998539</v>
      </c>
      <c r="K37" s="51">
        <f t="shared" si="6"/>
        <v>555.04809747605032</v>
      </c>
      <c r="L37" s="39">
        <f t="shared" si="9"/>
        <v>0.99921140366081784</v>
      </c>
      <c r="M37" s="51">
        <f t="shared" si="10"/>
        <v>554.61038857831068</v>
      </c>
      <c r="N37" s="40">
        <f t="shared" si="7"/>
        <v>0.17257583280215955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8"/>
        <v>0.8677144389059247</v>
      </c>
      <c r="J38" s="39">
        <f t="shared" si="12"/>
        <v>0.11321564868821654</v>
      </c>
      <c r="K38" s="51">
        <f t="shared" si="6"/>
        <v>476.04329122480107</v>
      </c>
      <c r="L38" s="39">
        <f t="shared" si="9"/>
        <v>0.99973193071965849</v>
      </c>
      <c r="M38" s="51">
        <f t="shared" si="10"/>
        <v>475.91567864231104</v>
      </c>
      <c r="N38" s="40">
        <f t="shared" si="7"/>
        <v>0.1605517322081895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8"/>
        <v>0.87544122244306566</v>
      </c>
      <c r="J39" s="39">
        <f t="shared" si="12"/>
        <v>9.8238853076866112E-2</v>
      </c>
      <c r="K39" s="51">
        <f t="shared" si="6"/>
        <v>413.06963734005797</v>
      </c>
      <c r="L39" s="39">
        <f t="shared" si="9"/>
        <v>0.99989609475737939</v>
      </c>
      <c r="M39" s="51">
        <f t="shared" si="10"/>
        <v>413.02671723917092</v>
      </c>
      <c r="N39" s="40">
        <f t="shared" si="7"/>
        <v>0.15134828993981822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8"/>
        <v>0.88151910512590248</v>
      </c>
      <c r="J40" s="39">
        <f t="shared" si="12"/>
        <v>8.6002341629016391E-2</v>
      </c>
      <c r="K40" s="51">
        <f t="shared" si="6"/>
        <v>361.61818826709418</v>
      </c>
      <c r="L40" s="39">
        <f t="shared" si="9"/>
        <v>0.99995479693923295</v>
      </c>
      <c r="M40" s="51">
        <f t="shared" si="10"/>
        <v>361.60184201815548</v>
      </c>
      <c r="N40" s="40">
        <f t="shared" si="7"/>
        <v>0.14412961543235769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8"/>
        <v>0.88638767964477405</v>
      </c>
      <c r="J41" s="39">
        <f t="shared" si="12"/>
        <v>7.5812707231542681E-2</v>
      </c>
      <c r="K41" s="51">
        <f t="shared" si="6"/>
        <v>318.77334171845899</v>
      </c>
      <c r="L41" s="39">
        <f t="shared" si="9"/>
        <v>0.99997823539378006</v>
      </c>
      <c r="M41" s="51">
        <f t="shared" si="10"/>
        <v>318.76640374220307</v>
      </c>
      <c r="N41" s="40">
        <f t="shared" si="7"/>
        <v>0.13835900786796504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8"/>
        <v>0.89034470023654666</v>
      </c>
      <c r="J42" s="39">
        <f t="shared" si="12"/>
        <v>6.7199449650555701E-2</v>
      </c>
      <c r="K42" s="51">
        <f t="shared" si="6"/>
        <v>282.55676269843553</v>
      </c>
      <c r="L42" s="39">
        <f t="shared" si="9"/>
        <v>0.99998854423990524</v>
      </c>
      <c r="M42" s="51">
        <f t="shared" si="10"/>
        <v>282.55352579594893</v>
      </c>
      <c r="N42" s="40">
        <f t="shared" si="7"/>
        <v>0.13367577693825367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8"/>
        <v>0.89359904947935909</v>
      </c>
      <c r="J43" s="39">
        <f t="shared" si="12"/>
        <v>5.9830673855184924E-2</v>
      </c>
      <c r="K43" s="51">
        <f t="shared" si="6"/>
        <v>251.57291618454761</v>
      </c>
      <c r="L43" s="39">
        <f t="shared" si="9"/>
        <v>0.99999347961407314</v>
      </c>
      <c r="M43" s="51">
        <f t="shared" si="10"/>
        <v>251.57127583204533</v>
      </c>
      <c r="N43" s="40">
        <f t="shared" si="7"/>
        <v>0.12982838049373271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8"/>
        <v>0.89630160986533292</v>
      </c>
      <c r="J44" s="39">
        <f t="shared" si="12"/>
        <v>5.3464633286702791E-2</v>
      </c>
      <c r="K44" s="51">
        <f t="shared" si="6"/>
        <v>224.80531877726224</v>
      </c>
      <c r="L44" s="39">
        <f t="shared" si="9"/>
        <v>0.99999602480778349</v>
      </c>
      <c r="M44" s="51">
        <f t="shared" si="10"/>
        <v>224.80442513290882</v>
      </c>
      <c r="N44" s="40">
        <f t="shared" si="7"/>
        <v>0.12663594290154062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8"/>
        <v>0.89856409265288029</v>
      </c>
      <c r="J45" s="39">
        <f t="shared" si="12"/>
        <v>4.7920436885731374E-2</v>
      </c>
      <c r="K45" s="51">
        <f t="shared" si="6"/>
        <v>201.49336912634948</v>
      </c>
      <c r="L45" s="39">
        <f t="shared" si="9"/>
        <v>0.99999742580321138</v>
      </c>
      <c r="M45" s="51">
        <f t="shared" si="10"/>
        <v>201.49285044276576</v>
      </c>
      <c r="N45" s="40">
        <f t="shared" si="7"/>
        <v>0.12396501613167052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8"/>
        <v>0.90047096982858665</v>
      </c>
      <c r="J46" s="39">
        <f t="shared" si="12"/>
        <v>4.3059583889756829E-2</v>
      </c>
      <c r="K46" s="51">
        <f t="shared" si="6"/>
        <v>181.05470640459009</v>
      </c>
      <c r="L46" s="39">
        <f t="shared" si="9"/>
        <v>0.99999824235741874</v>
      </c>
      <c r="M46" s="51">
        <f t="shared" si="10"/>
        <v>181.05438817512857</v>
      </c>
      <c r="N46" s="40">
        <f t="shared" si="7"/>
        <v>0.12171496902600357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8"/>
        <v>0.90208728722669629</v>
      </c>
      <c r="J47" s="39">
        <f t="shared" si="12"/>
        <v>3.8773905265624721E-2</v>
      </c>
      <c r="K47" s="51">
        <f t="shared" si="6"/>
        <v>163.03450706817128</v>
      </c>
      <c r="L47" s="39">
        <f t="shared" si="9"/>
        <v>0.99999874275405831</v>
      </c>
      <c r="M47" s="51">
        <f t="shared" si="10"/>
        <v>163.03430209369893</v>
      </c>
      <c r="N47" s="40">
        <f t="shared" si="7"/>
        <v>0.11980848099798269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8"/>
        <v>0.90346392787708707</v>
      </c>
      <c r="J48" s="39">
        <f t="shared" si="12"/>
        <v>3.4977447016252321E-2</v>
      </c>
      <c r="K48" s="51">
        <f t="shared" si="6"/>
        <v>147.07135620546828</v>
      </c>
      <c r="L48" s="39">
        <f t="shared" si="9"/>
        <v>0.99999906319706888</v>
      </c>
      <c r="M48" s="51">
        <f t="shared" si="10"/>
        <v>147.0712184285907</v>
      </c>
      <c r="N48" s="40">
        <f t="shared" si="7"/>
        <v>0.11818517136768322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8"/>
        <v>0.90464124693055759</v>
      </c>
      <c r="J49" s="39">
        <f t="shared" si="12"/>
        <v>3.1600861668416018E-2</v>
      </c>
      <c r="K49" s="51">
        <f t="shared" si="6"/>
        <v>132.87366515560257</v>
      </c>
      <c r="L49" s="39">
        <f t="shared" si="9"/>
        <v>0.99999927647723441</v>
      </c>
      <c r="M49" s="51">
        <f t="shared" si="10"/>
        <v>132.87356901848088</v>
      </c>
      <c r="N49" s="40">
        <f t="shared" si="7"/>
        <v>0.11679721856463504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8"/>
        <v>0.90565163777442315</v>
      </c>
      <c r="J50" s="39">
        <f t="shared" si="12"/>
        <v>2.8587442903795928E-2</v>
      </c>
      <c r="K50" s="51">
        <f t="shared" si="6"/>
        <v>120.20299813059769</v>
      </c>
      <c r="L50" s="39">
        <f t="shared" si="9"/>
        <v>0.99999942332204073</v>
      </c>
      <c r="M50" s="51">
        <f t="shared" si="10"/>
        <v>120.20292881217803</v>
      </c>
      <c r="N50" s="40">
        <f t="shared" si="7"/>
        <v>0.11560627845228612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8"/>
        <v>0.90652137948000566</v>
      </c>
      <c r="J51" s="39">
        <f t="shared" si="12"/>
        <v>2.5890264485605594E-2</v>
      </c>
      <c r="K51" s="51">
        <f t="shared" si="6"/>
        <v>108.86204212237172</v>
      </c>
      <c r="L51" s="39">
        <f t="shared" si="9"/>
        <v>0.99999952747543397</v>
      </c>
      <c r="M51" s="51">
        <f t="shared" si="10"/>
        <v>108.86199068238251</v>
      </c>
      <c r="N51" s="40">
        <f t="shared" si="7"/>
        <v>0.11458127229186571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8"/>
        <v>0.90727199049413643</v>
      </c>
      <c r="J52" s="39">
        <f t="shared" si="12"/>
        <v>2.3470078276593382E-2</v>
      </c>
      <c r="K52" s="51">
        <f t="shared" si="6"/>
        <v>98.685768597782896</v>
      </c>
      <c r="L52" s="39">
        <f t="shared" si="9"/>
        <v>0.99999960330085746</v>
      </c>
      <c r="M52" s="51">
        <f t="shared" si="10"/>
        <v>98.685729449223118</v>
      </c>
      <c r="N52" s="40">
        <f t="shared" si="7"/>
        <v>0.11369676993594566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8"/>
        <v>0.90792123647158152</v>
      </c>
      <c r="J53" s="39">
        <f t="shared" si="12"/>
        <v>2.1293744635058068E-2</v>
      </c>
      <c r="K53" s="51">
        <f t="shared" si="6"/>
        <v>89.534833709154228</v>
      </c>
      <c r="L53" s="39">
        <f t="shared" si="9"/>
        <v>0.99999965978114413</v>
      </c>
      <c r="M53" s="51">
        <f t="shared" si="10"/>
        <v>89.534803247715544</v>
      </c>
      <c r="N53" s="40">
        <f t="shared" si="7"/>
        <v>0.11293178862549455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8"/>
        <v>0.90848389156895193</v>
      </c>
      <c r="J54" s="39">
        <f t="shared" si="12"/>
        <v>1.9333042958172026E-2</v>
      </c>
      <c r="K54" s="51">
        <f t="shared" si="6"/>
        <v>81.29057692849274</v>
      </c>
      <c r="L54" s="39">
        <f t="shared" si="9"/>
        <v>0.99999970270549565</v>
      </c>
      <c r="M54" s="51">
        <f t="shared" si="10"/>
        <v>81.290552761250964</v>
      </c>
      <c r="N54" s="40">
        <f t="shared" si="7"/>
        <v>0.11226888723205815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8"/>
        <v>0.908972321177696</v>
      </c>
      <c r="J55" s="39">
        <f t="shared" si="12"/>
        <v>1.7563758102509843E-2</v>
      </c>
      <c r="K55" s="51">
        <f t="shared" si="6"/>
        <v>73.851179675882335</v>
      </c>
      <c r="L55" s="39">
        <f t="shared" si="9"/>
        <v>0.99999973590783675</v>
      </c>
      <c r="M55" s="51">
        <f t="shared" si="10"/>
        <v>73.85116017236453</v>
      </c>
      <c r="N55" s="40">
        <f t="shared" si="7"/>
        <v>0.11169347398188342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8"/>
        <v>0.90939693343087746</v>
      </c>
      <c r="J56" s="39">
        <f t="shared" si="12"/>
        <v>1.5964969971041937E-2</v>
      </c>
      <c r="K56" s="51">
        <f t="shared" si="6"/>
        <v>67.12867821169786</v>
      </c>
      <c r="L56" s="39">
        <f t="shared" si="9"/>
        <v>0.99999976199073459</v>
      </c>
      <c r="M56" s="51">
        <f t="shared" si="10"/>
        <v>67.128662234450474</v>
      </c>
      <c r="N56" s="40">
        <f t="shared" si="7"/>
        <v>0.11119327075472211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8"/>
        <v>0.9097665329670126</v>
      </c>
      <c r="J57" s="39">
        <f t="shared" si="12"/>
        <v>1.4518494733981582E-2</v>
      </c>
      <c r="K57" s="51">
        <f t="shared" si="6"/>
        <v>61.046614110986191</v>
      </c>
      <c r="L57" s="39">
        <f t="shared" si="9"/>
        <v>0.99999978276108525</v>
      </c>
      <c r="M57" s="51">
        <f t="shared" si="10"/>
        <v>61.046600849285994</v>
      </c>
      <c r="N57" s="40">
        <f t="shared" si="7"/>
        <v>0.11075789380432934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8"/>
        <v>0.91008860098062694</v>
      </c>
      <c r="J58" s="39">
        <f t="shared" si="12"/>
        <v>1.3208440618034254E-2</v>
      </c>
      <c r="K58" s="51">
        <f t="shared" si="6"/>
        <v>55.538166469127013</v>
      </c>
      <c r="L58" s="39">
        <f t="shared" si="9"/>
        <v>0.9999997994994072</v>
      </c>
      <c r="M58" s="51">
        <f t="shared" si="10"/>
        <v>55.538155333691712</v>
      </c>
      <c r="N58" s="40">
        <f t="shared" si="7"/>
        <v>0.11037852214776299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8"/>
        <v>0.91036951903591268</v>
      </c>
      <c r="J59" s="39">
        <f t="shared" si="12"/>
        <v>1.2020851243202482E-2</v>
      </c>
      <c r="K59" s="51">
        <f t="shared" si="6"/>
        <v>50.544652222916973</v>
      </c>
      <c r="L59" s="39">
        <f t="shared" si="9"/>
        <v>0.99999981313040098</v>
      </c>
      <c r="M59" s="51">
        <f t="shared" si="10"/>
        <v>50.544642777658076</v>
      </c>
      <c r="N59" s="40">
        <f t="shared" si="7"/>
        <v>0.11004763275208865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8"/>
        <v>0.91061474951169785</v>
      </c>
      <c r="J60" s="39">
        <f t="shared" si="12"/>
        <v>1.0943416564676496E-2</v>
      </c>
      <c r="K60" s="51">
        <f t="shared" si="6"/>
        <v>46.014310734014394</v>
      </c>
      <c r="L60" s="39">
        <f t="shared" si="9"/>
        <v>0.99999982433342938</v>
      </c>
      <c r="M60" s="51">
        <f t="shared" si="10"/>
        <v>46.014302650838225</v>
      </c>
      <c r="N60" s="40">
        <f t="shared" si="7"/>
        <v>0.10975878717624117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8"/>
        <v>0.91082898226248388</v>
      </c>
      <c r="J61" s="39">
        <f t="shared" si="12"/>
        <v>9.9652365338450521E-3</v>
      </c>
      <c r="K61" s="51">
        <f t="shared" si="6"/>
        <v>41.901310043007946</v>
      </c>
      <c r="L61" s="39">
        <f t="shared" si="9"/>
        <v>0.9999998336155741</v>
      </c>
      <c r="M61" s="51">
        <f t="shared" si="10"/>
        <v>41.901303071282527</v>
      </c>
      <c r="N61" s="40">
        <f t="shared" si="7"/>
        <v>0.10950645825731199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8"/>
        <v>0.91101625471197034</v>
      </c>
      <c r="J62" s="39">
        <f t="shared" si="12"/>
        <v>9.0766262501270119E-3</v>
      </c>
      <c r="K62" s="51">
        <f t="shared" si="6"/>
        <v>38.164927581937725</v>
      </c>
      <c r="L62" s="39">
        <f t="shared" si="9"/>
        <v>0.99999984136087761</v>
      </c>
      <c r="M62" s="51">
        <f t="shared" si="10"/>
        <v>38.16492152748711</v>
      </c>
      <c r="N62" s="40">
        <f t="shared" si="7"/>
        <v>0.10928588826112566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0.13900000000000001</v>
      </c>
      <c r="G63" s="39">
        <f t="shared" ref="G63:G90" si="15">3.69*(E63^-0.305)</f>
        <v>0.12202208178494561</v>
      </c>
      <c r="H63" s="39">
        <f t="shared" ref="H63:H90" si="16">F63*Linf/D63*0.66</f>
        <v>9.3014760342039968E-2</v>
      </c>
      <c r="I63" s="39">
        <f t="shared" si="8"/>
        <v>0.91118005086767095</v>
      </c>
      <c r="J63" s="39">
        <f t="shared" si="12"/>
        <v>8.2689540518110661E-3</v>
      </c>
      <c r="K63" s="51">
        <f t="shared" ref="K63:K94" si="17">J63*$L$20</f>
        <v>34.768869387050479</v>
      </c>
      <c r="L63" s="39">
        <f t="shared" si="9"/>
        <v>0.9999998478641241</v>
      </c>
      <c r="M63" s="51">
        <f t="shared" si="10"/>
        <v>34.768864097458078</v>
      </c>
      <c r="N63" s="40">
        <f t="shared" ref="N63:N90" si="18">$G63*(-LN(F$91)/SUM($G$31:$G$90))</f>
        <v>0.10909297197867707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0.13900000000000001</v>
      </c>
      <c r="G64" s="39">
        <f t="shared" si="15"/>
        <v>0.12183326286287635</v>
      </c>
      <c r="H64" s="39">
        <f t="shared" si="16"/>
        <v>9.2857468343416058E-2</v>
      </c>
      <c r="I64" s="39">
        <f t="shared" si="8"/>
        <v>0.91132338347121844</v>
      </c>
      <c r="J64" s="39">
        <f t="shared" si="12"/>
        <v>7.5345059735516407E-3</v>
      </c>
      <c r="K64" s="51">
        <f t="shared" si="17"/>
        <v>31.680700176704065</v>
      </c>
      <c r="L64" s="39">
        <f t="shared" si="9"/>
        <v>0.99999985335439878</v>
      </c>
      <c r="M64" s="51">
        <f t="shared" si="10"/>
        <v>31.680695530868739</v>
      </c>
      <c r="N64" s="40">
        <f t="shared" si="18"/>
        <v>0.10892415976802614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0.13900000000000001</v>
      </c>
      <c r="G65" s="39">
        <f t="shared" si="15"/>
        <v>0.12166796531066745</v>
      </c>
      <c r="H65" s="39">
        <f t="shared" si="16"/>
        <v>9.271978896037196E-2</v>
      </c>
      <c r="I65" s="39">
        <f t="shared" si="8"/>
        <v>0.91144886255015134</v>
      </c>
      <c r="J65" s="39">
        <f t="shared" si="12"/>
        <v>6.8663714766011878E-3</v>
      </c>
      <c r="K65" s="51">
        <f t="shared" si="17"/>
        <v>28.871362875771176</v>
      </c>
      <c r="L65" s="39">
        <f t="shared" si="9"/>
        <v>0.99999985801176661</v>
      </c>
      <c r="M65" s="51">
        <f t="shared" si="10"/>
        <v>28.871358776377367</v>
      </c>
      <c r="N65" s="40">
        <f t="shared" si="18"/>
        <v>0.10877637667034837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0.13900000000000001</v>
      </c>
      <c r="G66" s="39">
        <f t="shared" si="15"/>
        <v>0.12152320480955509</v>
      </c>
      <c r="H66" s="39">
        <f t="shared" si="16"/>
        <v>9.259922953680351E-2</v>
      </c>
      <c r="I66" s="39">
        <f t="shared" si="8"/>
        <v>0.9115587529236594</v>
      </c>
      <c r="J66" s="39">
        <f t="shared" si="12"/>
        <v>6.2583464721949556E-3</v>
      </c>
      <c r="K66" s="51">
        <f t="shared" si="17"/>
        <v>26.314770853394304</v>
      </c>
      <c r="L66" s="39">
        <f t="shared" si="9"/>
        <v>0.9999998619792545</v>
      </c>
      <c r="M66" s="51">
        <f t="shared" si="10"/>
        <v>26.314767221410012</v>
      </c>
      <c r="N66" s="40">
        <f t="shared" si="18"/>
        <v>0.10864695457673662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0.13900000000000001</v>
      </c>
      <c r="G67" s="39">
        <f t="shared" si="15"/>
        <v>0.12139638817032267</v>
      </c>
      <c r="H67" s="39">
        <f t="shared" si="16"/>
        <v>9.2493625080082326E-2</v>
      </c>
      <c r="I67" s="39">
        <f t="shared" si="8"/>
        <v>0.91165502267369924</v>
      </c>
      <c r="J67" s="39">
        <f t="shared" si="12"/>
        <v>5.7048505055582168E-3</v>
      </c>
      <c r="K67" s="51">
        <f t="shared" si="17"/>
        <v>23.98745970259197</v>
      </c>
      <c r="L67" s="39">
        <f t="shared" si="9"/>
        <v>0.99999986537156971</v>
      </c>
      <c r="M67" s="51">
        <f t="shared" si="10"/>
        <v>23.987456473197923</v>
      </c>
      <c r="N67" s="40">
        <f t="shared" si="18"/>
        <v>0.10853357506486602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0.13900000000000001</v>
      </c>
      <c r="G68" s="39">
        <f t="shared" si="15"/>
        <v>0.12128525921590486</v>
      </c>
      <c r="H68" s="39">
        <f t="shared" si="16"/>
        <v>9.2401092707485061E-2</v>
      </c>
      <c r="I68" s="39">
        <f t="shared" si="8"/>
        <v>0.91173938417896239</v>
      </c>
      <c r="J68" s="39">
        <f t="shared" si="12"/>
        <v>5.2008556169947408E-3</v>
      </c>
      <c r="K68" s="51">
        <f t="shared" si="17"/>
        <v>21.868288119050931</v>
      </c>
      <c r="L68" s="39">
        <f t="shared" si="9"/>
        <v>0.99999986828152632</v>
      </c>
      <c r="M68" s="51">
        <f t="shared" si="10"/>
        <v>21.868285238593398</v>
      </c>
      <c r="N68" s="40">
        <f t="shared" si="18"/>
        <v>0.10843422101572196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0.13900000000000001</v>
      </c>
      <c r="G69" s="39">
        <f t="shared" si="15"/>
        <v>0.12118785279416147</v>
      </c>
      <c r="H69" s="39">
        <f t="shared" si="16"/>
        <v>9.2319992983317015E-2</v>
      </c>
      <c r="I69" s="39">
        <f t="shared" si="8"/>
        <v>0.91181332898994372</v>
      </c>
      <c r="J69" s="39">
        <f t="shared" si="12"/>
        <v>4.7418248974424827E-3</v>
      </c>
      <c r="K69" s="51">
        <f t="shared" si="17"/>
        <v>19.938179542711616</v>
      </c>
      <c r="L69" s="39">
        <f t="shared" si="9"/>
        <v>0.99999987078483632</v>
      </c>
      <c r="M69" s="51">
        <f t="shared" si="10"/>
        <v>19.938176966396483</v>
      </c>
      <c r="N69" s="40">
        <f t="shared" si="18"/>
        <v>0.10834713549904866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0.13900000000000001</v>
      </c>
      <c r="G70" s="39">
        <f t="shared" si="15"/>
        <v>0.12110245555915686</v>
      </c>
      <c r="H70" s="39">
        <f t="shared" si="16"/>
        <v>9.2248896982950579E-2</v>
      </c>
      <c r="I70" s="39">
        <f t="shared" si="8"/>
        <v>0.91187815757521506</v>
      </c>
      <c r="J70" s="39">
        <f t="shared" si="12"/>
        <v>4.3236591452244285E-3</v>
      </c>
      <c r="K70" s="51">
        <f t="shared" si="17"/>
        <v>18.179897862839073</v>
      </c>
      <c r="L70" s="39">
        <f t="shared" si="9"/>
        <v>0.99999987294372128</v>
      </c>
      <c r="M70" s="51">
        <f t="shared" si="10"/>
        <v>18.179895552968905</v>
      </c>
      <c r="N70" s="40">
        <f t="shared" si="18"/>
        <v>0.10827078671013163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0.13900000000000001</v>
      </c>
      <c r="G71" s="39">
        <f t="shared" si="15"/>
        <v>0.12102757241661199</v>
      </c>
      <c r="H71" s="39">
        <f t="shared" si="16"/>
        <v>9.218655814182726E-2</v>
      </c>
      <c r="I71" s="39">
        <f t="shared" si="8"/>
        <v>0.91193500477467981</v>
      </c>
      <c r="J71" s="39">
        <f t="shared" si="12"/>
        <v>3.9426503353304811E-3</v>
      </c>
      <c r="K71" s="51">
        <f t="shared" si="17"/>
        <v>16.577851768071284</v>
      </c>
      <c r="L71" s="39">
        <f t="shared" si="9"/>
        <v>0.99999987480966579</v>
      </c>
      <c r="M71" s="51">
        <f t="shared" si="10"/>
        <v>16.577849692684481</v>
      </c>
      <c r="N71" s="40">
        <f t="shared" si="18"/>
        <v>0.10820383797059349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0.13900000000000001</v>
      </c>
      <c r="G72" s="39">
        <f t="shared" si="15"/>
        <v>0.12096189773207784</v>
      </c>
      <c r="H72" s="39">
        <f t="shared" si="16"/>
        <v>9.2131888122002015E-2</v>
      </c>
      <c r="I72" s="39">
        <f t="shared" si="8"/>
        <v>0.91198486164229564</v>
      </c>
      <c r="J72" s="39">
        <f t="shared" si="12"/>
        <v>3.5954408523744953E-3</v>
      </c>
      <c r="K72" s="51">
        <f t="shared" si="17"/>
        <v>15.117923331270021</v>
      </c>
      <c r="L72" s="39">
        <f t="shared" si="9"/>
        <v>0.99999987642553378</v>
      </c>
      <c r="M72" s="51">
        <f t="shared" si="10"/>
        <v>15.117921463080714</v>
      </c>
      <c r="N72" s="40">
        <f t="shared" si="18"/>
        <v>0.10814512198726664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0.13900000000000001</v>
      </c>
      <c r="G73" s="39">
        <f t="shared" si="15"/>
        <v>0.12090429056145249</v>
      </c>
      <c r="H73" s="39">
        <f t="shared" si="16"/>
        <v>9.2083936067100788E-2</v>
      </c>
      <c r="I73" s="39">
        <f t="shared" si="8"/>
        <v>0.91202859423897586</v>
      </c>
      <c r="J73" s="39">
        <f t="shared" si="12"/>
        <v>3.2789876282958118E-3</v>
      </c>
      <c r="K73" s="51">
        <f t="shared" si="17"/>
        <v>13.787317217587123</v>
      </c>
      <c r="L73" s="39">
        <f t="shared" si="9"/>
        <v>0.99999987782721322</v>
      </c>
      <c r="M73" s="51">
        <f t="shared" si="10"/>
        <v>13.787315533152157</v>
      </c>
      <c r="N73" s="40">
        <f t="shared" si="18"/>
        <v>0.10809361870721379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0.13900000000000001</v>
      </c>
      <c r="G74" s="39">
        <f t="shared" si="15"/>
        <v>0.12085375329223563</v>
      </c>
      <c r="H74" s="39">
        <f t="shared" si="16"/>
        <v>9.2041870726895111E-2</v>
      </c>
      <c r="I74" s="39">
        <f t="shared" si="8"/>
        <v>0.91206695983899511</v>
      </c>
      <c r="J74" s="39">
        <f t="shared" si="12"/>
        <v>2.9905304771616226E-3</v>
      </c>
      <c r="K74" s="51">
        <f t="shared" si="17"/>
        <v>12.574427540282812</v>
      </c>
      <c r="L74" s="39">
        <f t="shared" si="9"/>
        <v>0.99999987904490562</v>
      </c>
      <c r="M74" s="51">
        <f t="shared" si="10"/>
        <v>12.574426019341743</v>
      </c>
      <c r="N74" s="40">
        <f t="shared" si="18"/>
        <v>0.10804843622209383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0.13900000000000001</v>
      </c>
      <c r="G75" s="39">
        <f t="shared" si="15"/>
        <v>0.12080941318752013</v>
      </c>
      <c r="H75" s="39">
        <f t="shared" si="16"/>
        <v>9.2004965021304799E-2</v>
      </c>
      <c r="I75" s="39">
        <f t="shared" si="8"/>
        <v>0.91210062093483302</v>
      </c>
      <c r="J75" s="39">
        <f t="shared" si="12"/>
        <v>2.7275640406106607E-3</v>
      </c>
      <c r="K75" s="51">
        <f t="shared" si="17"/>
        <v>11.468719898381478</v>
      </c>
      <c r="L75" s="39">
        <f t="shared" si="9"/>
        <v>0.99999988010414398</v>
      </c>
      <c r="M75" s="51">
        <f t="shared" si="10"/>
        <v>11.468718523329487</v>
      </c>
      <c r="N75" s="40">
        <f t="shared" si="18"/>
        <v>0.10800879426769917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0.13900000000000001</v>
      </c>
      <c r="G76" s="39">
        <f t="shared" si="15"/>
        <v>0.12077050640863406</v>
      </c>
      <c r="H76" s="39">
        <f t="shared" si="16"/>
        <v>9.1972582685258722E-2</v>
      </c>
      <c r="I76" s="39">
        <f t="shared" si="8"/>
        <v>0.91213015736187464</v>
      </c>
      <c r="J76" s="39">
        <f t="shared" si="12"/>
        <v>2.4878128550805058E-3</v>
      </c>
      <c r="K76" s="51">
        <f t="shared" si="17"/>
        <v>10.460626540641421</v>
      </c>
      <c r="L76" s="39">
        <f t="shared" si="9"/>
        <v>0.99999988102660498</v>
      </c>
      <c r="M76" s="51">
        <f t="shared" si="10"/>
        <v>10.460625296105167</v>
      </c>
      <c r="N76" s="40">
        <f t="shared" si="18"/>
        <v>0.10797400993951274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0.13900000000000001</v>
      </c>
      <c r="G77" s="39">
        <f t="shared" si="15"/>
        <v>0.12073636416069754</v>
      </c>
      <c r="H77" s="39">
        <f t="shared" si="16"/>
        <v>9.1944166694084617E-2</v>
      </c>
      <c r="I77" s="39">
        <f t="shared" si="8"/>
        <v>0.91215607681263755</v>
      </c>
      <c r="J77" s="39">
        <f t="shared" si="12"/>
        <v>2.2692091309914762E-3</v>
      </c>
      <c r="K77" s="51">
        <f t="shared" si="17"/>
        <v>9.5414529326190607</v>
      </c>
      <c r="L77" s="39">
        <f t="shared" si="9"/>
        <v>0.99999988183075983</v>
      </c>
      <c r="M77" s="51">
        <f t="shared" si="10"/>
        <v>9.5414518051128177</v>
      </c>
      <c r="N77" s="40">
        <f t="shared" si="18"/>
        <v>0.10794348530624193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0.13900000000000001</v>
      </c>
      <c r="G78" s="39">
        <f t="shared" si="15"/>
        <v>0.12070640066138599</v>
      </c>
      <c r="H78" s="39">
        <f t="shared" si="16"/>
        <v>9.1919229216743933E-2</v>
      </c>
      <c r="I78" s="39">
        <f t="shared" si="8"/>
        <v>0.9121788239677614</v>
      </c>
      <c r="J78" s="39">
        <f t="shared" si="12"/>
        <v>2.0698728983925994E-3</v>
      </c>
      <c r="K78" s="51">
        <f t="shared" si="17"/>
        <v>8.7032942741102381</v>
      </c>
      <c r="L78" s="39">
        <f t="shared" si="9"/>
        <v>0.99999988253240124</v>
      </c>
      <c r="M78" s="51">
        <f t="shared" si="10"/>
        <v>8.7032932517551593</v>
      </c>
      <c r="N78" s="40">
        <f t="shared" si="18"/>
        <v>0.10791669665337712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0.13900000000000001</v>
      </c>
      <c r="G79" s="39">
        <f t="shared" si="15"/>
        <v>0.12068010267935551</v>
      </c>
      <c r="H79" s="39">
        <f t="shared" si="16"/>
        <v>9.1897342883422842E-2</v>
      </c>
      <c r="I79" s="39">
        <f t="shared" si="8"/>
        <v>0.91219878843602487</v>
      </c>
      <c r="J79" s="39">
        <f t="shared" si="12"/>
        <v>1.888094226218503E-3</v>
      </c>
      <c r="K79" s="51">
        <f t="shared" si="17"/>
        <v>7.9389607356032279</v>
      </c>
      <c r="L79" s="39">
        <f t="shared" si="9"/>
        <v>0.99999988314507327</v>
      </c>
      <c r="M79" s="51">
        <f t="shared" si="10"/>
        <v>7.9389598078965529</v>
      </c>
      <c r="N79" s="40">
        <f t="shared" si="18"/>
        <v>0.10789318513009559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0.13900000000000001</v>
      </c>
      <c r="G80" s="39">
        <f t="shared" si="15"/>
        <v>0.12065702042703357</v>
      </c>
      <c r="H80" s="39">
        <f t="shared" si="16"/>
        <v>9.1878133186410069E-2</v>
      </c>
      <c r="I80" s="39">
        <f t="shared" si="8"/>
        <v>0.91221631166667361</v>
      </c>
      <c r="J80" s="39">
        <f t="shared" si="12"/>
        <v>1.7223172656095722E-3</v>
      </c>
      <c r="K80" s="51">
        <f t="shared" si="17"/>
        <v>7.2419103644584375</v>
      </c>
      <c r="L80" s="39">
        <f t="shared" si="9"/>
        <v>0.99999988368042225</v>
      </c>
      <c r="M80" s="51">
        <f t="shared" si="10"/>
        <v>7.2419095220824818</v>
      </c>
      <c r="N80" s="40">
        <f t="shared" si="18"/>
        <v>0.10787254860702594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0.13900000000000001</v>
      </c>
      <c r="G81" s="39">
        <f t="shared" si="15"/>
        <v>0.12063675962432684</v>
      </c>
      <c r="H81" s="39">
        <f t="shared" si="16"/>
        <v>9.1861271860144672E-2</v>
      </c>
      <c r="I81" s="39">
        <f t="shared" si="8"/>
        <v>0.9122316929732035</v>
      </c>
      <c r="J81" s="39">
        <f t="shared" si="12"/>
        <v>1.5711259035541946E-3</v>
      </c>
      <c r="K81" s="51">
        <f t="shared" si="17"/>
        <v>6.6061887620869317</v>
      </c>
      <c r="L81" s="39">
        <f t="shared" si="9"/>
        <v>0.99999988414848728</v>
      </c>
      <c r="M81" s="51">
        <f t="shared" si="10"/>
        <v>6.6061879967499699</v>
      </c>
      <c r="N81" s="40">
        <f t="shared" si="18"/>
        <v>0.10785443458086265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0.13900000000000001</v>
      </c>
      <c r="G82" s="39">
        <f t="shared" si="15"/>
        <v>0.12061897457644075</v>
      </c>
      <c r="H82" s="39">
        <f t="shared" si="16"/>
        <v>9.1846471108829555E-2</v>
      </c>
      <c r="I82" s="39">
        <f t="shared" si="8"/>
        <v>0.91224519478755117</v>
      </c>
      <c r="J82" s="39">
        <f t="shared" si="12"/>
        <v>1.4332308428732969E-3</v>
      </c>
      <c r="K82" s="51">
        <f t="shared" si="17"/>
        <v>6.026374758539113</v>
      </c>
      <c r="L82" s="39">
        <f t="shared" si="9"/>
        <v>0.99999988455793942</v>
      </c>
      <c r="M82" s="51">
        <f t="shared" si="10"/>
        <v>6.0263740628419926</v>
      </c>
      <c r="N82" s="40">
        <f t="shared" si="18"/>
        <v>0.1078385339856401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0.13900000000000001</v>
      </c>
      <c r="G83" s="39">
        <f t="shared" si="15"/>
        <v>0.12060336213139487</v>
      </c>
      <c r="H83" s="39">
        <f t="shared" si="16"/>
        <v>9.1833478568902061E-2</v>
      </c>
      <c r="I83" s="39">
        <f t="shared" si="8"/>
        <v>0.91225704724666479</v>
      </c>
      <c r="J83" s="39">
        <f t="shared" si="12"/>
        <v>1.307457949432477E-3</v>
      </c>
      <c r="K83" s="51">
        <f t="shared" si="17"/>
        <v>5.4975314154662955</v>
      </c>
      <c r="L83" s="39">
        <f t="shared" si="9"/>
        <v>0.99999988491628422</v>
      </c>
      <c r="M83" s="51">
        <f t="shared" si="10"/>
        <v>5.4975307827899522</v>
      </c>
      <c r="N83" s="40">
        <f t="shared" si="18"/>
        <v>0.10782457579049219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0.13900000000000001</v>
      </c>
      <c r="G84" s="39">
        <f t="shared" si="15"/>
        <v>0.12058965640171192</v>
      </c>
      <c r="H84" s="39">
        <f t="shared" si="16"/>
        <v>9.1822072909572824E-2</v>
      </c>
      <c r="I84" s="39">
        <f t="shared" si="8"/>
        <v>0.91226745219910388</v>
      </c>
      <c r="J84" s="39">
        <f t="shared" si="12"/>
        <v>1.1927377283484507E-3</v>
      </c>
      <c r="K84" s="51">
        <f t="shared" si="17"/>
        <v>5.0151617762190606</v>
      </c>
      <c r="L84" s="39">
        <f t="shared" si="9"/>
        <v>0.99999988523002792</v>
      </c>
      <c r="M84" s="51">
        <f t="shared" si="10"/>
        <v>5.0151612006290831</v>
      </c>
      <c r="N84" s="40">
        <f t="shared" si="18"/>
        <v>0.10781232228061612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0.13900000000000001</v>
      </c>
      <c r="G85" s="39">
        <f t="shared" si="15"/>
        <v>0.1205776241507604</v>
      </c>
      <c r="H85" s="39">
        <f t="shared" si="16"/>
        <v>9.1812059988115854E-2</v>
      </c>
      <c r="I85" s="39">
        <f t="shared" si="8"/>
        <v>0.91227658670718204</v>
      </c>
      <c r="J85" s="39">
        <f t="shared" si="12"/>
        <v>1.088095808582188E-3</v>
      </c>
      <c r="K85" s="51">
        <f t="shared" si="17"/>
        <v>4.5751688559576946</v>
      </c>
      <c r="L85" s="39">
        <f t="shared" si="9"/>
        <v>0.99999988550481933</v>
      </c>
      <c r="M85" s="51">
        <f t="shared" si="10"/>
        <v>4.5751683321229102</v>
      </c>
      <c r="N85" s="40">
        <f t="shared" si="18"/>
        <v>0.10780156493246493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0.13900000000000001</v>
      </c>
      <c r="G86" s="39">
        <f t="shared" si="15"/>
        <v>0.12056706075783885</v>
      </c>
      <c r="H86" s="39">
        <f t="shared" si="16"/>
        <v>9.1803269488030956E-2</v>
      </c>
      <c r="I86" s="39">
        <f t="shared" si="8"/>
        <v>0.91228460610984219</v>
      </c>
      <c r="J86" s="39">
        <f t="shared" si="12"/>
        <v>9.9264433026374972E-4</v>
      </c>
      <c r="K86" s="51">
        <f t="shared" si="17"/>
        <v>4.1738194275220879</v>
      </c>
      <c r="L86" s="39">
        <f t="shared" si="9"/>
        <v>0.99999988574556986</v>
      </c>
      <c r="M86" s="51">
        <f t="shared" si="10"/>
        <v>4.1738189506447281</v>
      </c>
      <c r="N86" s="40">
        <f t="shared" si="18"/>
        <v>0.10779212080635978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0.13900000000000001</v>
      </c>
      <c r="G87" s="39">
        <f t="shared" si="15"/>
        <v>0.12055778668768986</v>
      </c>
      <c r="H87" s="39">
        <f t="shared" si="16"/>
        <v>9.1795551977945727E-2</v>
      </c>
      <c r="I87" s="39">
        <f t="shared" si="8"/>
        <v>0.91229164670265828</v>
      </c>
      <c r="J87" s="39">
        <f t="shared" si="12"/>
        <v>9.0557414184183301E-4</v>
      </c>
      <c r="K87" s="51">
        <f t="shared" si="17"/>
        <v>3.8077112124105952</v>
      </c>
      <c r="L87" s="39">
        <f t="shared" si="9"/>
        <v>0.99999988595655431</v>
      </c>
      <c r="M87" s="51">
        <f t="shared" si="10"/>
        <v>3.8077107781660882</v>
      </c>
      <c r="N87" s="40">
        <f t="shared" si="18"/>
        <v>0.10778382939008418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0.13900000000000001</v>
      </c>
      <c r="G88" s="39">
        <f t="shared" si="15"/>
        <v>0.12054964440006281</v>
      </c>
      <c r="H88" s="39">
        <f t="shared" si="16"/>
        <v>9.1788776337453498E-2</v>
      </c>
      <c r="I88" s="39">
        <f t="shared" si="8"/>
        <v>0.91229782808382176</v>
      </c>
      <c r="J88" s="39">
        <f t="shared" si="12"/>
        <v>8.2614772507223246E-4</v>
      </c>
      <c r="K88" s="51">
        <f t="shared" si="17"/>
        <v>3.4737431321382375</v>
      </c>
      <c r="L88" s="39">
        <f t="shared" si="9"/>
        <v>0.99999988614149748</v>
      </c>
      <c r="M88" s="51">
        <f t="shared" si="10"/>
        <v>3.4737427366230462</v>
      </c>
      <c r="N88" s="40">
        <f t="shared" si="18"/>
        <v>0.10777654983590067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0.13900000000000001</v>
      </c>
      <c r="G89" s="39">
        <f t="shared" si="15"/>
        <v>0.12054249564345705</v>
      </c>
      <c r="H89" s="39">
        <f t="shared" si="16"/>
        <v>9.1782827503222891E-2</v>
      </c>
      <c r="I89" s="39">
        <f t="shared" si="8"/>
        <v>0.91230325520851252</v>
      </c>
      <c r="J89" s="39">
        <f t="shared" si="12"/>
        <v>7.5369277525978793E-4</v>
      </c>
      <c r="K89" s="51">
        <f t="shared" si="17"/>
        <v>3.1690883147708058</v>
      </c>
      <c r="L89" s="39">
        <f t="shared" si="9"/>
        <v>0.99999988630364811</v>
      </c>
      <c r="M89" s="51">
        <f t="shared" si="10"/>
        <v>3.1690879544570256</v>
      </c>
      <c r="N89" s="40">
        <f t="shared" si="18"/>
        <v>0.10777015854104102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0.13900000000000001</v>
      </c>
      <c r="G90" s="39">
        <f t="shared" si="15"/>
        <v>0.12053621908450039</v>
      </c>
      <c r="H90" s="39">
        <f t="shared" si="16"/>
        <v>9.1777604494848522E-2</v>
      </c>
      <c r="I90" s="56">
        <f t="shared" si="8"/>
        <v>0.91230802018849821</v>
      </c>
      <c r="J90" s="39">
        <f t="shared" si="12"/>
        <v>6.8759637229664236E-4</v>
      </c>
      <c r="K90" s="51">
        <f t="shared" si="17"/>
        <v>2.8911695856086652</v>
      </c>
      <c r="L90" s="39">
        <f t="shared" si="9"/>
        <v>0.99999988644584126</v>
      </c>
      <c r="M90" s="51">
        <f t="shared" si="10"/>
        <v>2.8911692573043353</v>
      </c>
      <c r="N90" s="40">
        <f t="shared" si="18"/>
        <v>0.10776454702826919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2FB3-6D3C-4552-BE3E-3D94C4A79614}">
  <sheetPr>
    <tabColor indexed="42"/>
    <pageSetUpPr fitToPage="1"/>
  </sheetPr>
  <dimension ref="A1:R99"/>
  <sheetViews>
    <sheetView topLeftCell="D8" zoomScaleNormal="100" workbookViewId="0">
      <selection activeCell="M18" sqref="M18:O27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ht="15" x14ac:dyDescent="0.25">
      <c r="M18" s="55">
        <v>1120.5875943880169</v>
      </c>
    </row>
    <row r="19" spans="1:16" x14ac:dyDescent="0.2">
      <c r="F19" t="s">
        <v>57</v>
      </c>
      <c r="G19" t="s">
        <v>58</v>
      </c>
    </row>
    <row r="20" spans="1:16" ht="15" x14ac:dyDescent="0.25">
      <c r="E20" t="s">
        <v>50</v>
      </c>
      <c r="F20">
        <f>1-0.76</f>
        <v>0.24</v>
      </c>
      <c r="G20">
        <v>0.27400000000000002</v>
      </c>
      <c r="K20" s="54" t="s">
        <v>62</v>
      </c>
      <c r="L20" s="55">
        <v>1121</v>
      </c>
    </row>
    <row r="21" spans="1:16" x14ac:dyDescent="0.2">
      <c r="E21" t="s">
        <v>51</v>
      </c>
      <c r="F21">
        <f>1-0.87</f>
        <v>0.13</v>
      </c>
      <c r="G21">
        <v>0.13900000000000001</v>
      </c>
      <c r="N21" t="s">
        <v>83</v>
      </c>
      <c r="O21" s="53">
        <f>L25/SUM(J31:J90)</f>
        <v>215.23200000000003</v>
      </c>
    </row>
    <row r="22" spans="1:16" ht="15" x14ac:dyDescent="0.25">
      <c r="E22" t="s">
        <v>52</v>
      </c>
      <c r="F22">
        <f t="shared" ref="F22:F23" si="0">1-0.87</f>
        <v>0.13</v>
      </c>
      <c r="G22">
        <v>0.13900000000000001</v>
      </c>
      <c r="K22" s="29" t="s">
        <v>70</v>
      </c>
      <c r="L22" s="52">
        <f>SUM(K31:K90)</f>
        <v>3991.5740551045687</v>
      </c>
    </row>
    <row r="23" spans="1:16" x14ac:dyDescent="0.2">
      <c r="E23" t="s">
        <v>53</v>
      </c>
      <c r="F23">
        <f t="shared" si="0"/>
        <v>0.13</v>
      </c>
      <c r="G23">
        <v>0.13900000000000001</v>
      </c>
      <c r="K23" t="s">
        <v>74</v>
      </c>
      <c r="L23" s="53">
        <f>SUM(M31:M90)</f>
        <v>2422.8913594949863</v>
      </c>
      <c r="N23" t="s">
        <v>84</v>
      </c>
      <c r="O23" s="53">
        <v>330.32551419577641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71</v>
      </c>
      <c r="L24" s="57">
        <v>0.192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766.38221858007716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t="s">
        <v>73</v>
      </c>
      <c r="L26" s="53">
        <f>L23*L24</f>
        <v>465.19514102303737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1722.3018670393747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G22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60">
        <v>1</v>
      </c>
      <c r="K31" s="51">
        <f t="shared" ref="K31:K62" si="6">J31*$L$20</f>
        <v>1121</v>
      </c>
      <c r="L31" s="39">
        <f>1/(1+EXP(-(D31-$B$36)/$B$37))</f>
        <v>3.4955463231936684E-2</v>
      </c>
      <c r="M31" s="51">
        <f>K31*L31</f>
        <v>39.185074283001022</v>
      </c>
      <c r="N31" s="40">
        <f t="shared" ref="N31:N62" si="7">$G31*(-LN(F$91)/SUM($G$31:$G$90))</f>
        <v>0.73893250144153688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8">EXP(-H32)</f>
        <v>0.66984990239610598</v>
      </c>
      <c r="J32" s="60">
        <f>I31*J31</f>
        <v>0.4711607830784979</v>
      </c>
      <c r="K32" s="51">
        <f t="shared" si="6"/>
        <v>528.17123783099612</v>
      </c>
      <c r="L32" s="39">
        <f t="shared" ref="L32:L90" si="9">1/(1+EXP(-(D32-$B$36)/$B$37))</f>
        <v>0.27625097736326432</v>
      </c>
      <c r="M32" s="51">
        <f t="shared" ref="M32:M90" si="10">K32*L32</f>
        <v>145.90782066597779</v>
      </c>
      <c r="N32" s="40">
        <f t="shared" si="7"/>
        <v>0.41510036358060626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8"/>
        <v>0.75271034869672504</v>
      </c>
      <c r="J33" s="60">
        <f t="shared" ref="J33:J90" si="12">I32*J32</f>
        <v>0.31560700455800467</v>
      </c>
      <c r="K33" s="51">
        <f t="shared" si="6"/>
        <v>353.79545210952324</v>
      </c>
      <c r="L33" s="39">
        <f t="shared" si="9"/>
        <v>0.75114882253533211</v>
      </c>
      <c r="M33" s="51">
        <f t="shared" si="10"/>
        <v>265.75303727042387</v>
      </c>
      <c r="N33" s="40">
        <f t="shared" si="7"/>
        <v>0.30301402044416115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8"/>
        <v>0.79751815819194871</v>
      </c>
      <c r="J34" s="60">
        <f t="shared" si="12"/>
        <v>0.23756065845198457</v>
      </c>
      <c r="K34" s="51">
        <f t="shared" si="6"/>
        <v>266.30549812467473</v>
      </c>
      <c r="L34" s="39">
        <f t="shared" si="9"/>
        <v>0.94885289796786965</v>
      </c>
      <c r="M34" s="51">
        <f t="shared" si="10"/>
        <v>252.68474364037468</v>
      </c>
      <c r="N34" s="40">
        <f t="shared" si="7"/>
        <v>0.24604897238397155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8"/>
        <v>0.82535385615158896</v>
      </c>
      <c r="J35" s="60">
        <f t="shared" si="12"/>
        <v>0.18945893878749331</v>
      </c>
      <c r="K35" s="51">
        <f t="shared" si="6"/>
        <v>212.38347038078001</v>
      </c>
      <c r="L35" s="39">
        <f t="shared" si="9"/>
        <v>0.98917478501449496</v>
      </c>
      <c r="M35" s="51">
        <f t="shared" si="10"/>
        <v>210.08437365454043</v>
      </c>
      <c r="N35" s="40">
        <f t="shared" si="7"/>
        <v>0.21167744581953454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8"/>
        <v>0.84418055330225028</v>
      </c>
      <c r="J36" s="60">
        <f t="shared" si="12"/>
        <v>0.15637066571064545</v>
      </c>
      <c r="K36" s="51">
        <f t="shared" si="6"/>
        <v>175.29151626163355</v>
      </c>
      <c r="L36" s="39">
        <f t="shared" si="9"/>
        <v>0.99730878521373822</v>
      </c>
      <c r="M36" s="51">
        <f t="shared" si="10"/>
        <v>174.81976914116399</v>
      </c>
      <c r="N36" s="40">
        <f t="shared" si="7"/>
        <v>0.18879978473868392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8"/>
        <v>0.85766133311598591</v>
      </c>
      <c r="J37" s="60">
        <f t="shared" si="12"/>
        <v>0.1320050750998539</v>
      </c>
      <c r="K37" s="51">
        <f t="shared" si="6"/>
        <v>147.97768918693623</v>
      </c>
      <c r="L37" s="39">
        <f t="shared" si="9"/>
        <v>0.99921140366081784</v>
      </c>
      <c r="M37" s="51">
        <f t="shared" si="10"/>
        <v>147.86099452296278</v>
      </c>
      <c r="N37" s="40">
        <f t="shared" si="7"/>
        <v>0.17257583280215955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8"/>
        <v>0.8677144389059247</v>
      </c>
      <c r="J38" s="60">
        <f t="shared" si="12"/>
        <v>0.11321564868821654</v>
      </c>
      <c r="K38" s="51">
        <f t="shared" si="6"/>
        <v>126.91474217949074</v>
      </c>
      <c r="L38" s="39">
        <f t="shared" si="9"/>
        <v>0.99973193071965849</v>
      </c>
      <c r="M38" s="51">
        <f t="shared" si="10"/>
        <v>126.88072023588995</v>
      </c>
      <c r="N38" s="40">
        <f t="shared" si="7"/>
        <v>0.1605517322081895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8"/>
        <v>0.87544122244306566</v>
      </c>
      <c r="J39" s="60">
        <f t="shared" si="12"/>
        <v>9.8238853076866112E-2</v>
      </c>
      <c r="K39" s="51">
        <f t="shared" si="6"/>
        <v>110.12575429916691</v>
      </c>
      <c r="L39" s="39">
        <f t="shared" si="9"/>
        <v>0.99989609475737939</v>
      </c>
      <c r="M39" s="51">
        <f t="shared" si="10"/>
        <v>110.11431165594769</v>
      </c>
      <c r="N39" s="40">
        <f t="shared" si="7"/>
        <v>0.15134828993981822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8"/>
        <v>0.88151910512590248</v>
      </c>
      <c r="J40" s="60">
        <f t="shared" si="12"/>
        <v>8.6002341629016391E-2</v>
      </c>
      <c r="K40" s="51">
        <f t="shared" si="6"/>
        <v>96.408624966127377</v>
      </c>
      <c r="L40" s="39">
        <f t="shared" si="9"/>
        <v>0.99995479693923295</v>
      </c>
      <c r="M40" s="51">
        <f t="shared" si="10"/>
        <v>96.404267001194569</v>
      </c>
      <c r="N40" s="40">
        <f t="shared" si="7"/>
        <v>0.14412961543235769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8"/>
        <v>0.88638767964477405</v>
      </c>
      <c r="J41" s="60">
        <f t="shared" si="12"/>
        <v>7.5812707231542681E-2</v>
      </c>
      <c r="K41" s="51">
        <f t="shared" si="6"/>
        <v>84.986044806559349</v>
      </c>
      <c r="L41" s="39">
        <f t="shared" si="9"/>
        <v>0.99997823539378006</v>
      </c>
      <c r="M41" s="51">
        <f t="shared" si="10"/>
        <v>84.984195118759942</v>
      </c>
      <c r="N41" s="40">
        <f t="shared" si="7"/>
        <v>0.13835900786796504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8"/>
        <v>0.89034470023654666</v>
      </c>
      <c r="J42" s="60">
        <f t="shared" si="12"/>
        <v>6.7199449650555701E-2</v>
      </c>
      <c r="K42" s="51">
        <f t="shared" si="6"/>
        <v>75.330583058272936</v>
      </c>
      <c r="L42" s="39">
        <f t="shared" si="9"/>
        <v>0.99998854423990524</v>
      </c>
      <c r="M42" s="51">
        <f t="shared" si="10"/>
        <v>75.329720089185628</v>
      </c>
      <c r="N42" s="40">
        <f t="shared" si="7"/>
        <v>0.13367577693825367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8"/>
        <v>0.89359904947935909</v>
      </c>
      <c r="J43" s="60">
        <f t="shared" si="12"/>
        <v>5.9830673855184924E-2</v>
      </c>
      <c r="K43" s="51">
        <f t="shared" si="6"/>
        <v>67.070185391662307</v>
      </c>
      <c r="L43" s="39">
        <f t="shared" si="9"/>
        <v>0.99999347961407314</v>
      </c>
      <c r="M43" s="51">
        <f t="shared" si="10"/>
        <v>67.069748068169361</v>
      </c>
      <c r="N43" s="40">
        <f t="shared" si="7"/>
        <v>0.12982838049373271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8"/>
        <v>0.89630160986533292</v>
      </c>
      <c r="J44" s="60">
        <f t="shared" si="12"/>
        <v>5.3464633286702791E-2</v>
      </c>
      <c r="K44" s="51">
        <f t="shared" si="6"/>
        <v>59.933853914393829</v>
      </c>
      <c r="L44" s="39">
        <f t="shared" si="9"/>
        <v>0.99999602480778349</v>
      </c>
      <c r="M44" s="51">
        <f t="shared" si="10"/>
        <v>59.93361566580424</v>
      </c>
      <c r="N44" s="40">
        <f t="shared" si="7"/>
        <v>0.12663594290154062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8"/>
        <v>0.89856409265288029</v>
      </c>
      <c r="J45" s="60">
        <f t="shared" si="12"/>
        <v>4.7920436885731374E-2</v>
      </c>
      <c r="K45" s="51">
        <f t="shared" si="6"/>
        <v>53.718809748904867</v>
      </c>
      <c r="L45" s="39">
        <f t="shared" si="9"/>
        <v>0.99999742580321138</v>
      </c>
      <c r="M45" s="51">
        <f t="shared" si="10"/>
        <v>53.718671466117321</v>
      </c>
      <c r="N45" s="40">
        <f t="shared" si="7"/>
        <v>0.12396501613167052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8"/>
        <v>0.90047096982858665</v>
      </c>
      <c r="J46" s="39">
        <f t="shared" si="12"/>
        <v>4.3059583889756829E-2</v>
      </c>
      <c r="K46" s="51">
        <f t="shared" si="6"/>
        <v>48.269793540417403</v>
      </c>
      <c r="L46" s="39">
        <f t="shared" si="9"/>
        <v>0.99999824235741874</v>
      </c>
      <c r="M46" s="51">
        <f t="shared" si="10"/>
        <v>48.269708699372885</v>
      </c>
      <c r="N46" s="40">
        <f t="shared" si="7"/>
        <v>0.12171496902600357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8"/>
        <v>0.90208728722669629</v>
      </c>
      <c r="J47" s="39">
        <f t="shared" si="12"/>
        <v>3.8773905265624721E-2</v>
      </c>
      <c r="K47" s="51">
        <f t="shared" si="6"/>
        <v>43.465547802765315</v>
      </c>
      <c r="L47" s="39">
        <f t="shared" si="9"/>
        <v>0.99999874275405831</v>
      </c>
      <c r="M47" s="51">
        <f t="shared" si="10"/>
        <v>43.465493155881738</v>
      </c>
      <c r="N47" s="40">
        <f t="shared" si="7"/>
        <v>0.11980848099798269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8"/>
        <v>0.90346392787708707</v>
      </c>
      <c r="J48" s="39">
        <f t="shared" si="12"/>
        <v>3.4977447016252321E-2</v>
      </c>
      <c r="K48" s="51">
        <f t="shared" si="6"/>
        <v>39.209718105218855</v>
      </c>
      <c r="L48" s="39">
        <f t="shared" si="9"/>
        <v>0.99999906319706888</v>
      </c>
      <c r="M48" s="51">
        <f t="shared" si="10"/>
        <v>39.209681373440006</v>
      </c>
      <c r="N48" s="40">
        <f t="shared" si="7"/>
        <v>0.11818517136768322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8"/>
        <v>0.90464124693055759</v>
      </c>
      <c r="J49" s="39">
        <f t="shared" si="12"/>
        <v>3.1600861668416018E-2</v>
      </c>
      <c r="K49" s="51">
        <f t="shared" si="6"/>
        <v>35.424565930294357</v>
      </c>
      <c r="L49" s="39">
        <f t="shared" si="9"/>
        <v>0.99999927647723441</v>
      </c>
      <c r="M49" s="51">
        <f t="shared" si="10"/>
        <v>35.424540299814446</v>
      </c>
      <c r="N49" s="40">
        <f t="shared" si="7"/>
        <v>0.11679721856463504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8"/>
        <v>0.90565163777442315</v>
      </c>
      <c r="J50" s="39">
        <f t="shared" si="12"/>
        <v>2.8587442903795928E-2</v>
      </c>
      <c r="K50" s="51">
        <f t="shared" si="6"/>
        <v>32.046523495155235</v>
      </c>
      <c r="L50" s="39">
        <f t="shared" si="9"/>
        <v>0.99999942332204073</v>
      </c>
      <c r="M50" s="51">
        <f t="shared" si="10"/>
        <v>32.046505014631464</v>
      </c>
      <c r="N50" s="40">
        <f t="shared" si="7"/>
        <v>0.11560627845228612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8"/>
        <v>0.90652137948000566</v>
      </c>
      <c r="J51" s="39">
        <f t="shared" si="12"/>
        <v>2.5890264485605594E-2</v>
      </c>
      <c r="K51" s="51">
        <f t="shared" si="6"/>
        <v>29.02298648836387</v>
      </c>
      <c r="L51" s="39">
        <f t="shared" si="9"/>
        <v>0.99999952747543397</v>
      </c>
      <c r="M51" s="51">
        <f t="shared" si="10"/>
        <v>29.022972774289773</v>
      </c>
      <c r="N51" s="40">
        <f t="shared" si="7"/>
        <v>0.11458127229186571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8"/>
        <v>0.90727199049413643</v>
      </c>
      <c r="J52" s="39">
        <f t="shared" si="12"/>
        <v>2.3470078276593382E-2</v>
      </c>
      <c r="K52" s="51">
        <f t="shared" si="6"/>
        <v>26.30995774806118</v>
      </c>
      <c r="L52" s="39">
        <f t="shared" si="9"/>
        <v>0.99999960330085746</v>
      </c>
      <c r="M52" s="51">
        <f t="shared" si="10"/>
        <v>26.309947310923501</v>
      </c>
      <c r="N52" s="40">
        <f t="shared" si="7"/>
        <v>0.11369676993594566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8"/>
        <v>0.90792123647158152</v>
      </c>
      <c r="J53" s="39">
        <f t="shared" si="12"/>
        <v>2.1293744635058068E-2</v>
      </c>
      <c r="K53" s="51">
        <f t="shared" si="6"/>
        <v>23.870287735900096</v>
      </c>
      <c r="L53" s="39">
        <f t="shared" si="9"/>
        <v>0.99999965978114413</v>
      </c>
      <c r="M53" s="51">
        <f t="shared" si="10"/>
        <v>23.870279614778113</v>
      </c>
      <c r="N53" s="40">
        <f t="shared" si="7"/>
        <v>0.11293178862549455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8"/>
        <v>0.90848389156895193</v>
      </c>
      <c r="J54" s="39">
        <f t="shared" si="12"/>
        <v>1.9333042958172026E-2</v>
      </c>
      <c r="K54" s="51">
        <f t="shared" si="6"/>
        <v>21.672341156110843</v>
      </c>
      <c r="L54" s="39">
        <f t="shared" si="9"/>
        <v>0.99999970270549565</v>
      </c>
      <c r="M54" s="51">
        <f t="shared" si="10"/>
        <v>21.672334713042922</v>
      </c>
      <c r="N54" s="40">
        <f t="shared" si="7"/>
        <v>0.11226888723205815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8"/>
        <v>0.908972321177696</v>
      </c>
      <c r="J55" s="39">
        <f t="shared" si="12"/>
        <v>1.7563758102509843E-2</v>
      </c>
      <c r="K55" s="51">
        <f t="shared" si="6"/>
        <v>19.688972832913535</v>
      </c>
      <c r="L55" s="39">
        <f t="shared" si="9"/>
        <v>0.99999973590783675</v>
      </c>
      <c r="M55" s="51">
        <f t="shared" si="10"/>
        <v>19.688967633210108</v>
      </c>
      <c r="N55" s="40">
        <f t="shared" si="7"/>
        <v>0.11169347398188342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8"/>
        <v>0.90939693343087746</v>
      </c>
      <c r="J56" s="39">
        <f t="shared" si="12"/>
        <v>1.5964969971041937E-2</v>
      </c>
      <c r="K56" s="51">
        <f t="shared" si="6"/>
        <v>17.896731337538011</v>
      </c>
      <c r="L56" s="39">
        <f t="shared" si="9"/>
        <v>0.99999976199073459</v>
      </c>
      <c r="M56" s="51">
        <f t="shared" si="10"/>
        <v>17.896727077950132</v>
      </c>
      <c r="N56" s="40">
        <f t="shared" si="7"/>
        <v>0.11119327075472211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8"/>
        <v>0.9097665329670126</v>
      </c>
      <c r="J57" s="39">
        <f t="shared" si="12"/>
        <v>1.4518494733981582E-2</v>
      </c>
      <c r="K57" s="51">
        <f t="shared" si="6"/>
        <v>16.275232596793355</v>
      </c>
      <c r="L57" s="39">
        <f t="shared" si="9"/>
        <v>0.99999978276108525</v>
      </c>
      <c r="M57" s="51">
        <f t="shared" si="10"/>
        <v>16.275229061179488</v>
      </c>
      <c r="N57" s="40">
        <f t="shared" si="7"/>
        <v>0.11075789380432934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8"/>
        <v>0.91008860098062694</v>
      </c>
      <c r="J58" s="39">
        <f t="shared" si="12"/>
        <v>1.3208440618034254E-2</v>
      </c>
      <c r="K58" s="51">
        <f t="shared" si="6"/>
        <v>14.806661932816398</v>
      </c>
      <c r="L58" s="39">
        <f t="shared" si="9"/>
        <v>0.9999997994994072</v>
      </c>
      <c r="M58" s="51">
        <f t="shared" si="10"/>
        <v>14.806658964071904</v>
      </c>
      <c r="N58" s="40">
        <f t="shared" si="7"/>
        <v>0.11037852214776299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8"/>
        <v>0.91036951903591268</v>
      </c>
      <c r="J59" s="39">
        <f t="shared" si="12"/>
        <v>1.2020851243202482E-2</v>
      </c>
      <c r="K59" s="51">
        <f t="shared" si="6"/>
        <v>13.475374243629982</v>
      </c>
      <c r="L59" s="39">
        <f t="shared" si="9"/>
        <v>0.99999981313040098</v>
      </c>
      <c r="M59" s="51">
        <f t="shared" si="10"/>
        <v>13.475371725492201</v>
      </c>
      <c r="N59" s="40">
        <f t="shared" si="7"/>
        <v>0.11004763275208865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8"/>
        <v>0.91061474951169785</v>
      </c>
      <c r="J60" s="39">
        <f t="shared" si="12"/>
        <v>1.0943416564676496E-2</v>
      </c>
      <c r="K60" s="51">
        <f t="shared" si="6"/>
        <v>12.267569969002352</v>
      </c>
      <c r="L60" s="39">
        <f t="shared" si="9"/>
        <v>0.99999982433342938</v>
      </c>
      <c r="M60" s="51">
        <f t="shared" si="10"/>
        <v>12.267567814000406</v>
      </c>
      <c r="N60" s="40">
        <f t="shared" si="7"/>
        <v>0.10975878717624117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8"/>
        <v>0.91082898226248388</v>
      </c>
      <c r="J61" s="39">
        <f t="shared" si="12"/>
        <v>9.9652365338450521E-3</v>
      </c>
      <c r="K61" s="51">
        <f t="shared" si="6"/>
        <v>11.171030154440304</v>
      </c>
      <c r="L61" s="39">
        <f t="shared" si="9"/>
        <v>0.9999998336155741</v>
      </c>
      <c r="M61" s="51">
        <f t="shared" si="10"/>
        <v>11.171028295754866</v>
      </c>
      <c r="N61" s="40">
        <f t="shared" si="7"/>
        <v>0.10950645825731199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8"/>
        <v>0.91101625471197034</v>
      </c>
      <c r="J62" s="39">
        <f t="shared" si="12"/>
        <v>9.0766262501270119E-3</v>
      </c>
      <c r="K62" s="51">
        <f t="shared" si="6"/>
        <v>10.174898026392381</v>
      </c>
      <c r="L62" s="39">
        <f t="shared" si="9"/>
        <v>0.99999984136087761</v>
      </c>
      <c r="M62" s="51">
        <f t="shared" si="10"/>
        <v>10.174896412255487</v>
      </c>
      <c r="N62" s="40">
        <f t="shared" si="7"/>
        <v>0.10928588826112566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0.13900000000000001</v>
      </c>
      <c r="G63" s="39">
        <f t="shared" ref="G63:G90" si="15">3.69*(E63^-0.305)</f>
        <v>0.12202208178494561</v>
      </c>
      <c r="H63" s="39">
        <f t="shared" ref="H63:H90" si="16">F63*Linf/D63*0.66</f>
        <v>9.3014760342039968E-2</v>
      </c>
      <c r="I63" s="39">
        <f t="shared" si="8"/>
        <v>0.91118005086767095</v>
      </c>
      <c r="J63" s="39">
        <f t="shared" si="12"/>
        <v>8.2689540518110661E-3</v>
      </c>
      <c r="K63" s="51">
        <f t="shared" ref="K63:K94" si="17">J63*$L$20</f>
        <v>9.2694974920802053</v>
      </c>
      <c r="L63" s="39">
        <f t="shared" si="9"/>
        <v>0.9999998478641241</v>
      </c>
      <c r="M63" s="51">
        <f t="shared" si="10"/>
        <v>9.2694960818570848</v>
      </c>
      <c r="N63" s="40">
        <f t="shared" ref="N63:N90" si="18">$G63*(-LN(F$91)/SUM($G$31:$G$90))</f>
        <v>0.10909297197867707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0.13900000000000001</v>
      </c>
      <c r="G64" s="39">
        <f t="shared" si="15"/>
        <v>0.12183326286287635</v>
      </c>
      <c r="H64" s="39">
        <f t="shared" si="16"/>
        <v>9.2857468343416058E-2</v>
      </c>
      <c r="I64" s="39">
        <f t="shared" si="8"/>
        <v>0.91132338347121844</v>
      </c>
      <c r="J64" s="39">
        <f t="shared" si="12"/>
        <v>7.5345059735516407E-3</v>
      </c>
      <c r="K64" s="51">
        <f t="shared" si="17"/>
        <v>8.4461811963513895</v>
      </c>
      <c r="L64" s="39">
        <f t="shared" si="9"/>
        <v>0.99999985335439878</v>
      </c>
      <c r="M64" s="51">
        <f t="shared" si="10"/>
        <v>8.4461799577560708</v>
      </c>
      <c r="N64" s="40">
        <f t="shared" si="18"/>
        <v>0.10892415976802614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0.13900000000000001</v>
      </c>
      <c r="G65" s="39">
        <f t="shared" si="15"/>
        <v>0.12166796531066745</v>
      </c>
      <c r="H65" s="39">
        <f t="shared" si="16"/>
        <v>9.271978896037196E-2</v>
      </c>
      <c r="I65" s="39">
        <f t="shared" si="8"/>
        <v>0.91144886255015134</v>
      </c>
      <c r="J65" s="39">
        <f t="shared" si="12"/>
        <v>6.8663714766011878E-3</v>
      </c>
      <c r="K65" s="51">
        <f t="shared" si="17"/>
        <v>7.6972024252699311</v>
      </c>
      <c r="L65" s="39">
        <f t="shared" si="9"/>
        <v>0.99999985801176661</v>
      </c>
      <c r="M65" s="51">
        <f t="shared" si="10"/>
        <v>7.6972013323577571</v>
      </c>
      <c r="N65" s="40">
        <f t="shared" si="18"/>
        <v>0.10877637667034837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0.13900000000000001</v>
      </c>
      <c r="G66" s="39">
        <f t="shared" si="15"/>
        <v>0.12152320480955509</v>
      </c>
      <c r="H66" s="39">
        <f t="shared" si="16"/>
        <v>9.259922953680351E-2</v>
      </c>
      <c r="I66" s="39">
        <f t="shared" si="8"/>
        <v>0.9115587529236594</v>
      </c>
      <c r="J66" s="39">
        <f t="shared" si="12"/>
        <v>6.2583464721949556E-3</v>
      </c>
      <c r="K66" s="51">
        <f t="shared" si="17"/>
        <v>7.0156063953305452</v>
      </c>
      <c r="L66" s="39">
        <f t="shared" si="9"/>
        <v>0.9999998619792545</v>
      </c>
      <c r="M66" s="51">
        <f t="shared" si="10"/>
        <v>7.0156054270313204</v>
      </c>
      <c r="N66" s="40">
        <f t="shared" si="18"/>
        <v>0.10864695457673662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0.13900000000000001</v>
      </c>
      <c r="G67" s="39">
        <f t="shared" si="15"/>
        <v>0.12139638817032267</v>
      </c>
      <c r="H67" s="39">
        <f t="shared" si="16"/>
        <v>9.2493625080082326E-2</v>
      </c>
      <c r="I67" s="39">
        <f t="shared" si="8"/>
        <v>0.91165502267369924</v>
      </c>
      <c r="J67" s="39">
        <f t="shared" si="12"/>
        <v>5.7048505055582168E-3</v>
      </c>
      <c r="K67" s="51">
        <f t="shared" si="17"/>
        <v>6.3951374167307611</v>
      </c>
      <c r="L67" s="39">
        <f t="shared" si="9"/>
        <v>0.99999986537156971</v>
      </c>
      <c r="M67" s="51">
        <f t="shared" si="10"/>
        <v>6.3951365557634494</v>
      </c>
      <c r="N67" s="40">
        <f t="shared" si="18"/>
        <v>0.10853357506486602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0.13900000000000001</v>
      </c>
      <c r="G68" s="39">
        <f t="shared" si="15"/>
        <v>0.12128525921590486</v>
      </c>
      <c r="H68" s="39">
        <f t="shared" si="16"/>
        <v>9.2401092707485061E-2</v>
      </c>
      <c r="I68" s="39">
        <f t="shared" si="8"/>
        <v>0.91173938417896239</v>
      </c>
      <c r="J68" s="39">
        <f t="shared" si="12"/>
        <v>5.2008556169947408E-3</v>
      </c>
      <c r="K68" s="51">
        <f t="shared" si="17"/>
        <v>5.8301591466511047</v>
      </c>
      <c r="L68" s="39">
        <f t="shared" si="9"/>
        <v>0.99999986828152632</v>
      </c>
      <c r="M68" s="51">
        <f t="shared" si="10"/>
        <v>5.8301583787114408</v>
      </c>
      <c r="N68" s="40">
        <f t="shared" si="18"/>
        <v>0.10843422101572196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0.13900000000000001</v>
      </c>
      <c r="G69" s="39">
        <f t="shared" si="15"/>
        <v>0.12118785279416147</v>
      </c>
      <c r="H69" s="39">
        <f t="shared" si="16"/>
        <v>9.2319992983317015E-2</v>
      </c>
      <c r="I69" s="39">
        <f t="shared" si="8"/>
        <v>0.91181332898994372</v>
      </c>
      <c r="J69" s="39">
        <f t="shared" si="12"/>
        <v>4.7418248974424827E-3</v>
      </c>
      <c r="K69" s="51">
        <f t="shared" si="17"/>
        <v>5.315585710033023</v>
      </c>
      <c r="L69" s="39">
        <f t="shared" si="9"/>
        <v>0.99999987078483632</v>
      </c>
      <c r="M69" s="51">
        <f t="shared" si="10"/>
        <v>5.3155850231787456</v>
      </c>
      <c r="N69" s="40">
        <f t="shared" si="18"/>
        <v>0.10834713549904866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0.13900000000000001</v>
      </c>
      <c r="G70" s="39">
        <f t="shared" si="15"/>
        <v>0.12110245555915686</v>
      </c>
      <c r="H70" s="39">
        <f t="shared" si="16"/>
        <v>9.2248896982950579E-2</v>
      </c>
      <c r="I70" s="39">
        <f t="shared" si="8"/>
        <v>0.91187815757521506</v>
      </c>
      <c r="J70" s="39">
        <f t="shared" si="12"/>
        <v>4.3236591452244285E-3</v>
      </c>
      <c r="K70" s="51">
        <f t="shared" si="17"/>
        <v>4.8468219017965843</v>
      </c>
      <c r="L70" s="39">
        <f t="shared" si="9"/>
        <v>0.99999987294372128</v>
      </c>
      <c r="M70" s="51">
        <f t="shared" si="10"/>
        <v>4.8468212859774296</v>
      </c>
      <c r="N70" s="40">
        <f t="shared" si="18"/>
        <v>0.10827078671013163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0.13900000000000001</v>
      </c>
      <c r="G71" s="39">
        <f t="shared" si="15"/>
        <v>0.12102757241661199</v>
      </c>
      <c r="H71" s="39">
        <f t="shared" si="16"/>
        <v>9.218655814182726E-2</v>
      </c>
      <c r="I71" s="39">
        <f t="shared" si="8"/>
        <v>0.91193500477467981</v>
      </c>
      <c r="J71" s="39">
        <f t="shared" si="12"/>
        <v>3.9426503353304811E-3</v>
      </c>
      <c r="K71" s="51">
        <f t="shared" si="17"/>
        <v>4.4197110259054693</v>
      </c>
      <c r="L71" s="39">
        <f t="shared" si="9"/>
        <v>0.99999987480966579</v>
      </c>
      <c r="M71" s="51">
        <f t="shared" si="10"/>
        <v>4.4197104726003689</v>
      </c>
      <c r="N71" s="40">
        <f t="shared" si="18"/>
        <v>0.10820383797059349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0.13900000000000001</v>
      </c>
      <c r="G72" s="39">
        <f t="shared" si="15"/>
        <v>0.12096189773207784</v>
      </c>
      <c r="H72" s="39">
        <f t="shared" si="16"/>
        <v>9.2131888122002015E-2</v>
      </c>
      <c r="I72" s="39">
        <f t="shared" si="8"/>
        <v>0.91198486164229564</v>
      </c>
      <c r="J72" s="39">
        <f t="shared" si="12"/>
        <v>3.5954408523744953E-3</v>
      </c>
      <c r="K72" s="51">
        <f t="shared" si="17"/>
        <v>4.0304891955118096</v>
      </c>
      <c r="L72" s="39">
        <f t="shared" si="9"/>
        <v>0.99999987642553378</v>
      </c>
      <c r="M72" s="51">
        <f t="shared" si="10"/>
        <v>4.030488697446259</v>
      </c>
      <c r="N72" s="40">
        <f t="shared" si="18"/>
        <v>0.10814512198726664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0.13900000000000001</v>
      </c>
      <c r="G73" s="39">
        <f t="shared" si="15"/>
        <v>0.12090429056145249</v>
      </c>
      <c r="H73" s="39">
        <f t="shared" si="16"/>
        <v>9.2083936067100788E-2</v>
      </c>
      <c r="I73" s="39">
        <f t="shared" si="8"/>
        <v>0.91202859423897586</v>
      </c>
      <c r="J73" s="39">
        <f t="shared" si="12"/>
        <v>3.2789876282958118E-3</v>
      </c>
      <c r="K73" s="51">
        <f t="shared" si="17"/>
        <v>3.675745131319605</v>
      </c>
      <c r="L73" s="39">
        <f t="shared" si="9"/>
        <v>0.99999987782721322</v>
      </c>
      <c r="M73" s="51">
        <f t="shared" si="10"/>
        <v>3.6757446822435789</v>
      </c>
      <c r="N73" s="40">
        <f t="shared" si="18"/>
        <v>0.10809361870721379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0.13900000000000001</v>
      </c>
      <c r="G74" s="39">
        <f t="shared" si="15"/>
        <v>0.12085375329223563</v>
      </c>
      <c r="H74" s="39">
        <f t="shared" si="16"/>
        <v>9.2041870726895111E-2</v>
      </c>
      <c r="I74" s="39">
        <f t="shared" si="8"/>
        <v>0.91206695983899511</v>
      </c>
      <c r="J74" s="39">
        <f t="shared" si="12"/>
        <v>2.9905304771616226E-3</v>
      </c>
      <c r="K74" s="51">
        <f t="shared" si="17"/>
        <v>3.352384664898179</v>
      </c>
      <c r="L74" s="39">
        <f t="shared" si="9"/>
        <v>0.99999987904490562</v>
      </c>
      <c r="M74" s="51">
        <f t="shared" si="10"/>
        <v>3.3523842594101754</v>
      </c>
      <c r="N74" s="40">
        <f t="shared" si="18"/>
        <v>0.10804843622209383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0.13900000000000001</v>
      </c>
      <c r="G75" s="39">
        <f t="shared" si="15"/>
        <v>0.12080941318752013</v>
      </c>
      <c r="H75" s="39">
        <f t="shared" si="16"/>
        <v>9.2004965021304799E-2</v>
      </c>
      <c r="I75" s="39">
        <f t="shared" si="8"/>
        <v>0.91210062093483302</v>
      </c>
      <c r="J75" s="39">
        <f t="shared" si="12"/>
        <v>2.7275640406106607E-3</v>
      </c>
      <c r="K75" s="51">
        <f t="shared" si="17"/>
        <v>3.0575992895245507</v>
      </c>
      <c r="L75" s="39">
        <f t="shared" si="9"/>
        <v>0.99999988010414398</v>
      </c>
      <c r="M75" s="51">
        <f t="shared" si="10"/>
        <v>3.0575989229310667</v>
      </c>
      <c r="N75" s="40">
        <f t="shared" si="18"/>
        <v>0.10800879426769917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0.13900000000000001</v>
      </c>
      <c r="G76" s="39">
        <f t="shared" si="15"/>
        <v>0.12077050640863406</v>
      </c>
      <c r="H76" s="39">
        <f t="shared" si="16"/>
        <v>9.1972582685258722E-2</v>
      </c>
      <c r="I76" s="39">
        <f t="shared" si="8"/>
        <v>0.91213015736187464</v>
      </c>
      <c r="J76" s="39">
        <f t="shared" si="12"/>
        <v>2.4878128550805058E-3</v>
      </c>
      <c r="K76" s="51">
        <f t="shared" si="17"/>
        <v>2.7888382105452472</v>
      </c>
      <c r="L76" s="39">
        <f t="shared" si="9"/>
        <v>0.99999988102660498</v>
      </c>
      <c r="M76" s="51">
        <f t="shared" si="10"/>
        <v>2.7888378787476973</v>
      </c>
      <c r="N76" s="40">
        <f t="shared" si="18"/>
        <v>0.10797400993951274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0.13900000000000001</v>
      </c>
      <c r="G77" s="39">
        <f t="shared" si="15"/>
        <v>0.12073636416069754</v>
      </c>
      <c r="H77" s="39">
        <f t="shared" si="16"/>
        <v>9.1944166694084617E-2</v>
      </c>
      <c r="I77" s="39">
        <f t="shared" si="8"/>
        <v>0.91215607681263755</v>
      </c>
      <c r="J77" s="39">
        <f t="shared" si="12"/>
        <v>2.2692091309914762E-3</v>
      </c>
      <c r="K77" s="51">
        <f t="shared" si="17"/>
        <v>2.5437834358414451</v>
      </c>
      <c r="L77" s="39">
        <f t="shared" si="9"/>
        <v>0.99999988183075983</v>
      </c>
      <c r="M77" s="51">
        <f t="shared" si="10"/>
        <v>2.5437831352444893</v>
      </c>
      <c r="N77" s="40">
        <f t="shared" si="18"/>
        <v>0.10794348530624193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0.13900000000000001</v>
      </c>
      <c r="G78" s="39">
        <f t="shared" si="15"/>
        <v>0.12070640066138599</v>
      </c>
      <c r="H78" s="39">
        <f t="shared" si="16"/>
        <v>9.1919229216743933E-2</v>
      </c>
      <c r="I78" s="39">
        <f t="shared" si="8"/>
        <v>0.9121788239677614</v>
      </c>
      <c r="J78" s="39">
        <f t="shared" si="12"/>
        <v>2.0698728983925994E-3</v>
      </c>
      <c r="K78" s="51">
        <f t="shared" si="17"/>
        <v>2.3203275190981039</v>
      </c>
      <c r="L78" s="39">
        <f t="shared" si="9"/>
        <v>0.99999988253240124</v>
      </c>
      <c r="M78" s="51">
        <f t="shared" si="10"/>
        <v>2.3203272465348017</v>
      </c>
      <c r="N78" s="40">
        <f t="shared" si="18"/>
        <v>0.10791669665337712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0.13900000000000001</v>
      </c>
      <c r="G79" s="39">
        <f t="shared" si="15"/>
        <v>0.12068010267935551</v>
      </c>
      <c r="H79" s="39">
        <f t="shared" si="16"/>
        <v>9.1897342883422842E-2</v>
      </c>
      <c r="I79" s="39">
        <f t="shared" si="8"/>
        <v>0.91219878843602487</v>
      </c>
      <c r="J79" s="39">
        <f t="shared" si="12"/>
        <v>1.888094226218503E-3</v>
      </c>
      <c r="K79" s="51">
        <f t="shared" si="17"/>
        <v>2.116553627590942</v>
      </c>
      <c r="L79" s="39">
        <f t="shared" si="9"/>
        <v>0.99999988314507327</v>
      </c>
      <c r="M79" s="51">
        <f t="shared" si="10"/>
        <v>2.1165533802612231</v>
      </c>
      <c r="N79" s="40">
        <f t="shared" si="18"/>
        <v>0.10789318513009559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0.13900000000000001</v>
      </c>
      <c r="G80" s="39">
        <f t="shared" si="15"/>
        <v>0.12065702042703357</v>
      </c>
      <c r="H80" s="39">
        <f t="shared" si="16"/>
        <v>9.1878133186410069E-2</v>
      </c>
      <c r="I80" s="39">
        <f t="shared" si="8"/>
        <v>0.91221631166667361</v>
      </c>
      <c r="J80" s="39">
        <f t="shared" si="12"/>
        <v>1.7223172656095722E-3</v>
      </c>
      <c r="K80" s="51">
        <f t="shared" si="17"/>
        <v>1.9307176547483305</v>
      </c>
      <c r="L80" s="39">
        <f t="shared" si="9"/>
        <v>0.99999988368042225</v>
      </c>
      <c r="M80" s="51">
        <f t="shared" si="10"/>
        <v>1.9307174301680681</v>
      </c>
      <c r="N80" s="40">
        <f t="shared" si="18"/>
        <v>0.10787254860702594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0.13900000000000001</v>
      </c>
      <c r="G81" s="39">
        <f t="shared" si="15"/>
        <v>0.12063675962432684</v>
      </c>
      <c r="H81" s="39">
        <f t="shared" si="16"/>
        <v>9.1861271860144672E-2</v>
      </c>
      <c r="I81" s="39">
        <f t="shared" si="8"/>
        <v>0.9122316929732035</v>
      </c>
      <c r="J81" s="39">
        <f t="shared" si="12"/>
        <v>1.5711259035541946E-3</v>
      </c>
      <c r="K81" s="51">
        <f t="shared" si="17"/>
        <v>1.7612321378842521</v>
      </c>
      <c r="L81" s="39">
        <f t="shared" si="9"/>
        <v>0.99999988414848728</v>
      </c>
      <c r="M81" s="51">
        <f t="shared" si="10"/>
        <v>1.7612319338428448</v>
      </c>
      <c r="N81" s="40">
        <f t="shared" si="18"/>
        <v>0.10785443458086265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0.13900000000000001</v>
      </c>
      <c r="G82" s="39">
        <f t="shared" si="15"/>
        <v>0.12061897457644075</v>
      </c>
      <c r="H82" s="39">
        <f t="shared" si="16"/>
        <v>9.1846471108829555E-2</v>
      </c>
      <c r="I82" s="39">
        <f t="shared" si="8"/>
        <v>0.91224519478755117</v>
      </c>
      <c r="J82" s="39">
        <f t="shared" si="12"/>
        <v>1.4332308428732969E-3</v>
      </c>
      <c r="K82" s="51">
        <f t="shared" si="17"/>
        <v>1.6066517748609659</v>
      </c>
      <c r="L82" s="39">
        <f t="shared" si="9"/>
        <v>0.99999988455793942</v>
      </c>
      <c r="M82" s="51">
        <f t="shared" si="10"/>
        <v>1.6066515893857745</v>
      </c>
      <c r="N82" s="40">
        <f t="shared" si="18"/>
        <v>0.1078385339856401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0.13900000000000001</v>
      </c>
      <c r="G83" s="39">
        <f t="shared" si="15"/>
        <v>0.12060336213139487</v>
      </c>
      <c r="H83" s="39">
        <f t="shared" si="16"/>
        <v>9.1833478568902061E-2</v>
      </c>
      <c r="I83" s="39">
        <f t="shared" si="8"/>
        <v>0.91225704724666479</v>
      </c>
      <c r="J83" s="39">
        <f t="shared" si="12"/>
        <v>1.307457949432477E-3</v>
      </c>
      <c r="K83" s="51">
        <f t="shared" si="17"/>
        <v>1.4656603613138068</v>
      </c>
      <c r="L83" s="39">
        <f t="shared" si="9"/>
        <v>0.99999988491628422</v>
      </c>
      <c r="M83" s="51">
        <f t="shared" si="10"/>
        <v>1.4656601926401664</v>
      </c>
      <c r="N83" s="40">
        <f t="shared" si="18"/>
        <v>0.10782457579049219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0.13900000000000001</v>
      </c>
      <c r="G84" s="39">
        <f t="shared" si="15"/>
        <v>0.12058965640171192</v>
      </c>
      <c r="H84" s="39">
        <f t="shared" si="16"/>
        <v>9.1822072909572824E-2</v>
      </c>
      <c r="I84" s="39">
        <f t="shared" si="8"/>
        <v>0.91226745219910388</v>
      </c>
      <c r="J84" s="39">
        <f t="shared" si="12"/>
        <v>1.1927377283484507E-3</v>
      </c>
      <c r="K84" s="51">
        <f t="shared" si="17"/>
        <v>1.3370589934786132</v>
      </c>
      <c r="L84" s="39">
        <f t="shared" si="9"/>
        <v>0.99999988523002792</v>
      </c>
      <c r="M84" s="51">
        <f t="shared" si="10"/>
        <v>1.3370588400243899</v>
      </c>
      <c r="N84" s="40">
        <f t="shared" si="18"/>
        <v>0.10781232228061612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0.13900000000000001</v>
      </c>
      <c r="G85" s="39">
        <f t="shared" si="15"/>
        <v>0.1205776241507604</v>
      </c>
      <c r="H85" s="39">
        <f t="shared" si="16"/>
        <v>9.1812059988115854E-2</v>
      </c>
      <c r="I85" s="39">
        <f t="shared" si="8"/>
        <v>0.91227658670718204</v>
      </c>
      <c r="J85" s="39">
        <f t="shared" si="12"/>
        <v>1.088095808582188E-3</v>
      </c>
      <c r="K85" s="51">
        <f t="shared" si="17"/>
        <v>1.2197554014206329</v>
      </c>
      <c r="L85" s="39">
        <f t="shared" si="9"/>
        <v>0.99999988550481933</v>
      </c>
      <c r="M85" s="51">
        <f t="shared" si="10"/>
        <v>1.2197552617645178</v>
      </c>
      <c r="N85" s="40">
        <f t="shared" si="18"/>
        <v>0.10780156493246493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0.13900000000000001</v>
      </c>
      <c r="G86" s="39">
        <f t="shared" si="15"/>
        <v>0.12056706075783885</v>
      </c>
      <c r="H86" s="39">
        <f t="shared" si="16"/>
        <v>9.1803269488030956E-2</v>
      </c>
      <c r="I86" s="39">
        <f t="shared" si="8"/>
        <v>0.91228460610984219</v>
      </c>
      <c r="J86" s="39">
        <f t="shared" si="12"/>
        <v>9.9264433026374972E-4</v>
      </c>
      <c r="K86" s="51">
        <f t="shared" si="17"/>
        <v>1.1127542942256634</v>
      </c>
      <c r="L86" s="39">
        <f t="shared" si="9"/>
        <v>0.99999988574556986</v>
      </c>
      <c r="M86" s="51">
        <f t="shared" si="10"/>
        <v>1.1127541670885557</v>
      </c>
      <c r="N86" s="40">
        <f t="shared" si="18"/>
        <v>0.10779212080635978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0.13900000000000001</v>
      </c>
      <c r="G87" s="39">
        <f t="shared" si="15"/>
        <v>0.12055778668768986</v>
      </c>
      <c r="H87" s="39">
        <f t="shared" si="16"/>
        <v>9.1795551977945727E-2</v>
      </c>
      <c r="I87" s="39">
        <f t="shared" si="8"/>
        <v>0.91229164670265828</v>
      </c>
      <c r="J87" s="39">
        <f t="shared" si="12"/>
        <v>9.0557414184183301E-4</v>
      </c>
      <c r="K87" s="51">
        <f t="shared" si="17"/>
        <v>1.0151486130046947</v>
      </c>
      <c r="L87" s="39">
        <f t="shared" si="9"/>
        <v>0.99999988595655431</v>
      </c>
      <c r="M87" s="51">
        <f t="shared" si="10"/>
        <v>1.0151484972336491</v>
      </c>
      <c r="N87" s="40">
        <f t="shared" si="18"/>
        <v>0.10778382939008418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0.13900000000000001</v>
      </c>
      <c r="G88" s="39">
        <f t="shared" si="15"/>
        <v>0.12054964440006281</v>
      </c>
      <c r="H88" s="39">
        <f t="shared" si="16"/>
        <v>9.1788776337453498E-2</v>
      </c>
      <c r="I88" s="39">
        <f t="shared" si="8"/>
        <v>0.91229782808382176</v>
      </c>
      <c r="J88" s="39">
        <f t="shared" si="12"/>
        <v>8.2614772507223246E-4</v>
      </c>
      <c r="K88" s="51">
        <f t="shared" si="17"/>
        <v>0.92611159980597257</v>
      </c>
      <c r="L88" s="39">
        <f t="shared" si="9"/>
        <v>0.99999988614149748</v>
      </c>
      <c r="M88" s="51">
        <f t="shared" si="10"/>
        <v>0.92611149436029261</v>
      </c>
      <c r="N88" s="40">
        <f t="shared" si="18"/>
        <v>0.10777654983590067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0.13900000000000001</v>
      </c>
      <c r="G89" s="39">
        <f t="shared" si="15"/>
        <v>0.12054249564345705</v>
      </c>
      <c r="H89" s="39">
        <f t="shared" si="16"/>
        <v>9.1782827503222891E-2</v>
      </c>
      <c r="I89" s="39">
        <f t="shared" si="8"/>
        <v>0.91230325520851252</v>
      </c>
      <c r="J89" s="39">
        <f t="shared" si="12"/>
        <v>7.5369277525978793E-4</v>
      </c>
      <c r="K89" s="51">
        <f t="shared" si="17"/>
        <v>0.84488960106622224</v>
      </c>
      <c r="L89" s="39">
        <f t="shared" si="9"/>
        <v>0.99999988630364811</v>
      </c>
      <c r="M89" s="51">
        <f t="shared" si="10"/>
        <v>0.84488950500535687</v>
      </c>
      <c r="N89" s="40">
        <f t="shared" si="18"/>
        <v>0.10777015854104102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0.13900000000000001</v>
      </c>
      <c r="G90" s="39">
        <f t="shared" si="15"/>
        <v>0.12053621908450039</v>
      </c>
      <c r="H90" s="39">
        <f t="shared" si="16"/>
        <v>9.1777604494848522E-2</v>
      </c>
      <c r="I90" s="56">
        <f t="shared" si="8"/>
        <v>0.91230802018849821</v>
      </c>
      <c r="J90" s="39">
        <f t="shared" si="12"/>
        <v>6.8759637229664236E-4</v>
      </c>
      <c r="K90" s="51">
        <f t="shared" si="17"/>
        <v>0.7707955333445361</v>
      </c>
      <c r="L90" s="39">
        <f t="shared" si="9"/>
        <v>0.99999988644584126</v>
      </c>
      <c r="M90" s="51">
        <f t="shared" si="10"/>
        <v>0.7707954458174977</v>
      </c>
      <c r="N90" s="40">
        <f t="shared" si="18"/>
        <v>0.10776454702826919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23D-3E8B-43EB-A6F3-8AA9E5440535}">
  <sheetPr>
    <tabColor indexed="42"/>
    <pageSetUpPr fitToPage="1"/>
  </sheetPr>
  <dimension ref="A1:R99"/>
  <sheetViews>
    <sheetView tabSelected="1" topLeftCell="E8" zoomScaleNormal="100" workbookViewId="0">
      <selection activeCell="K11" sqref="K11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ht="15" x14ac:dyDescent="0.25">
      <c r="M18" s="55">
        <v>192.47086721139667</v>
      </c>
    </row>
    <row r="19" spans="1:16" x14ac:dyDescent="0.2">
      <c r="F19" t="s">
        <v>57</v>
      </c>
      <c r="G19" t="s">
        <v>58</v>
      </c>
    </row>
    <row r="20" spans="1:16" ht="15" x14ac:dyDescent="0.25">
      <c r="E20" t="s">
        <v>50</v>
      </c>
      <c r="F20" s="50">
        <f>1-0.76</f>
        <v>0.24</v>
      </c>
      <c r="G20">
        <v>0.27400000000000002</v>
      </c>
      <c r="K20" s="54" t="s">
        <v>62</v>
      </c>
      <c r="L20" s="55">
        <v>192.47086721139667</v>
      </c>
    </row>
    <row r="21" spans="1:16" x14ac:dyDescent="0.2">
      <c r="E21" t="s">
        <v>51</v>
      </c>
      <c r="F21" s="50">
        <f>1-0.87</f>
        <v>0.13</v>
      </c>
      <c r="G21">
        <v>0.13900000000000001</v>
      </c>
      <c r="N21" t="s">
        <v>83</v>
      </c>
      <c r="O21" s="53">
        <f>L25/SUM(J31:J90)</f>
        <v>442.68299458621232</v>
      </c>
    </row>
    <row r="22" spans="1:16" ht="15" x14ac:dyDescent="0.25">
      <c r="E22" t="s">
        <v>52</v>
      </c>
      <c r="F22" s="50">
        <f t="shared" ref="F22:F23" si="0">1-0.87</f>
        <v>0.13</v>
      </c>
      <c r="G22">
        <v>0.13900000000000001</v>
      </c>
      <c r="K22" s="29" t="s">
        <v>70</v>
      </c>
      <c r="L22" s="52">
        <f>SUM(K31:K90)</f>
        <v>685.33605702452053</v>
      </c>
    </row>
    <row r="23" spans="1:16" x14ac:dyDescent="0.2">
      <c r="E23" t="s">
        <v>53</v>
      </c>
      <c r="F23" s="50">
        <f t="shared" si="0"/>
        <v>0.13</v>
      </c>
      <c r="G23">
        <v>0.13900000000000001</v>
      </c>
      <c r="K23" t="s">
        <v>74</v>
      </c>
      <c r="L23" s="53">
        <f>SUM(M31:M90)</f>
        <v>416.000001</v>
      </c>
      <c r="N23" t="s">
        <v>84</v>
      </c>
      <c r="O23" s="53">
        <v>681</v>
      </c>
    </row>
    <row r="24" spans="1:16" x14ac:dyDescent="0.2">
      <c r="E24" t="s">
        <v>54</v>
      </c>
      <c r="F24" s="50">
        <f>1-0.89</f>
        <v>0.10999999999999999</v>
      </c>
      <c r="G24">
        <v>0.11700000000000001</v>
      </c>
      <c r="K24" t="s">
        <v>71</v>
      </c>
      <c r="L24" s="57">
        <v>2.2999999999999998</v>
      </c>
    </row>
    <row r="25" spans="1:16" ht="15" x14ac:dyDescent="0.25">
      <c r="A25" s="5" t="s">
        <v>36</v>
      </c>
      <c r="E25" t="s">
        <v>55</v>
      </c>
      <c r="F25" s="50">
        <f t="shared" ref="F25:F26" si="1">1-0.89</f>
        <v>0.10999999999999999</v>
      </c>
      <c r="G25">
        <v>0.11700000000000001</v>
      </c>
      <c r="H25" s="27"/>
      <c r="I25" s="27"/>
      <c r="K25" s="29" t="s">
        <v>72</v>
      </c>
      <c r="L25" s="52">
        <f>L22*L24</f>
        <v>1576.2729311563971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 s="50">
        <f t="shared" si="1"/>
        <v>0.10999999999999999</v>
      </c>
      <c r="G26">
        <v>0.11700000000000001</v>
      </c>
      <c r="H26" s="29"/>
      <c r="I26" s="29"/>
      <c r="J26" s="61">
        <f>SUM(J31:J90)</f>
        <v>3.5607261865339592</v>
      </c>
      <c r="K26" t="s">
        <v>73</v>
      </c>
      <c r="L26" s="53">
        <f>L23*L24</f>
        <v>956.80000229999996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82</v>
      </c>
      <c r="L27" s="53">
        <f>SUM(K35:K90)</f>
        <v>295.71180548517015</v>
      </c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G23</f>
        <v>0.13900000000000001</v>
      </c>
      <c r="G31" s="39">
        <f t="shared" ref="G31:G62" si="4">3.69*(E31^-0.305)</f>
        <v>0.82650679039230135</v>
      </c>
      <c r="H31" s="39">
        <f t="shared" ref="H31:H62" si="5">F31*Linf/D31*0.66</f>
        <v>0.75255587787048372</v>
      </c>
      <c r="I31" s="39">
        <f>EXP(-H31)</f>
        <v>0.4711607830784979</v>
      </c>
      <c r="J31" s="62">
        <v>1</v>
      </c>
      <c r="K31" s="51">
        <f>J31*$L$20</f>
        <v>192.47086721139667</v>
      </c>
      <c r="L31" s="39">
        <f>1/(1+EXP(-(D31-$B$36)/$B$37))</f>
        <v>3.4955463231936684E-2</v>
      </c>
      <c r="M31" s="51">
        <f>K31*L31</f>
        <v>6.727908322026944</v>
      </c>
      <c r="N31" s="40">
        <f t="shared" ref="N31:N62" si="6">$G31*(-LN(F$91)/SUM($G$31:$G$90))</f>
        <v>0.73893250144153688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0.13900000000000001</v>
      </c>
      <c r="G32" s="39">
        <f t="shared" si="4"/>
        <v>0.46429581663329828</v>
      </c>
      <c r="H32" s="39">
        <f t="shared" si="5"/>
        <v>0.40070161796922821</v>
      </c>
      <c r="I32" s="39">
        <f t="shared" ref="I32:I90" si="7">EXP(-H32)</f>
        <v>0.66984990239610598</v>
      </c>
      <c r="J32" s="62">
        <f>I31*J31</f>
        <v>0.4711607830784979</v>
      </c>
      <c r="K32" s="51">
        <f>J32*$L$20</f>
        <v>90.684724515119242</v>
      </c>
      <c r="L32" s="39">
        <f t="shared" ref="L32:L90" si="8">1/(1+EXP(-(D32-$B$36)/$B$37))</f>
        <v>0.27625097736326432</v>
      </c>
      <c r="M32" s="51">
        <f t="shared" ref="M32:M90" si="9">K32*L32</f>
        <v>25.051743779220068</v>
      </c>
      <c r="N32" s="40">
        <f t="shared" si="6"/>
        <v>0.41510036358060626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0">F32</f>
        <v>0.13900000000000001</v>
      </c>
      <c r="G33" s="39">
        <f t="shared" si="4"/>
        <v>0.33892560550875356</v>
      </c>
      <c r="H33" s="39">
        <f t="shared" si="5"/>
        <v>0.28407478826942434</v>
      </c>
      <c r="I33" s="39">
        <f t="shared" si="7"/>
        <v>0.75271034869672504</v>
      </c>
      <c r="J33" s="62">
        <f t="shared" ref="J33:J90" si="11">I32*J32</f>
        <v>0.31560700455800467</v>
      </c>
      <c r="K33" s="51">
        <f>J33*$L$20</f>
        <v>60.745153865270382</v>
      </c>
      <c r="L33" s="39">
        <f t="shared" si="8"/>
        <v>0.75114882253533211</v>
      </c>
      <c r="M33" s="51">
        <f t="shared" si="9"/>
        <v>45.628650800625422</v>
      </c>
      <c r="N33" s="40">
        <f t="shared" si="6"/>
        <v>0.30301402044416115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0"/>
        <v>0.13900000000000001</v>
      </c>
      <c r="G34" s="39">
        <f t="shared" si="4"/>
        <v>0.27520936763192289</v>
      </c>
      <c r="H34" s="39">
        <f t="shared" si="5"/>
        <v>0.2262506756896191</v>
      </c>
      <c r="I34" s="39">
        <f t="shared" si="7"/>
        <v>0.79751815819194871</v>
      </c>
      <c r="J34" s="62">
        <f t="shared" si="11"/>
        <v>0.23756065845198457</v>
      </c>
      <c r="K34" s="51">
        <f>J34*$L$20</f>
        <v>45.723505947563879</v>
      </c>
      <c r="L34" s="39">
        <f t="shared" si="8"/>
        <v>0.94885289796786965</v>
      </c>
      <c r="M34" s="51">
        <f t="shared" si="9"/>
        <v>43.384881123597111</v>
      </c>
      <c r="N34" s="40">
        <f t="shared" si="6"/>
        <v>0.24604897238397155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0"/>
        <v>0.13900000000000001</v>
      </c>
      <c r="G35" s="39">
        <f t="shared" si="4"/>
        <v>0.23676431338645854</v>
      </c>
      <c r="H35" s="39">
        <f t="shared" si="5"/>
        <v>0.19194306805848371</v>
      </c>
      <c r="I35" s="39">
        <f t="shared" si="7"/>
        <v>0.82535385615158896</v>
      </c>
      <c r="J35" s="62">
        <f t="shared" si="11"/>
        <v>0.18945893878749331</v>
      </c>
      <c r="K35" s="51">
        <f>J35*$L$20</f>
        <v>36.465326249379757</v>
      </c>
      <c r="L35" s="39">
        <f t="shared" si="8"/>
        <v>0.98917478501449496</v>
      </c>
      <c r="M35" s="51">
        <f t="shared" si="9"/>
        <v>36.070581253213639</v>
      </c>
      <c r="N35" s="40">
        <f t="shared" si="6"/>
        <v>0.21167744581953454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0"/>
        <v>0.13900000000000001</v>
      </c>
      <c r="G36" s="39">
        <f t="shared" si="4"/>
        <v>0.21117531548106228</v>
      </c>
      <c r="H36" s="39">
        <f t="shared" si="5"/>
        <v>0.16938888155145584</v>
      </c>
      <c r="I36" s="39">
        <f t="shared" si="7"/>
        <v>0.84418055330225028</v>
      </c>
      <c r="J36" s="62">
        <f t="shared" si="11"/>
        <v>0.15637066571064545</v>
      </c>
      <c r="K36" s="51">
        <f>J36*$L$20</f>
        <v>30.09679763575134</v>
      </c>
      <c r="L36" s="39">
        <f t="shared" si="8"/>
        <v>0.99730878521373822</v>
      </c>
      <c r="M36" s="51">
        <f t="shared" si="9"/>
        <v>30.015800688934878</v>
      </c>
      <c r="N36" s="40">
        <f t="shared" si="6"/>
        <v>0.18879978473868392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0"/>
        <v>0.13900000000000001</v>
      </c>
      <c r="G37" s="39">
        <f t="shared" si="4"/>
        <v>0.19302858838978323</v>
      </c>
      <c r="H37" s="39">
        <f t="shared" si="5"/>
        <v>0.15354597406333118</v>
      </c>
      <c r="I37" s="39">
        <f t="shared" si="7"/>
        <v>0.85766133311598591</v>
      </c>
      <c r="J37" s="62">
        <f t="shared" si="11"/>
        <v>0.1320050750998539</v>
      </c>
      <c r="K37" s="51">
        <f>J37*$L$20</f>
        <v>25.407131280774426</v>
      </c>
      <c r="L37" s="39">
        <f t="shared" si="8"/>
        <v>0.99921140366081784</v>
      </c>
      <c r="M37" s="51">
        <f t="shared" si="9"/>
        <v>25.387095310057287</v>
      </c>
      <c r="N37" s="40">
        <f t="shared" si="6"/>
        <v>0.17257583280215955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0"/>
        <v>0.13900000000000001</v>
      </c>
      <c r="G38" s="39">
        <f t="shared" si="4"/>
        <v>0.17957945633795316</v>
      </c>
      <c r="H38" s="39">
        <f t="shared" si="5"/>
        <v>0.14189260588559582</v>
      </c>
      <c r="I38" s="39">
        <f t="shared" si="7"/>
        <v>0.8677144389059247</v>
      </c>
      <c r="J38" s="62">
        <f t="shared" si="11"/>
        <v>0.11321564868821654</v>
      </c>
      <c r="K38" s="51">
        <f>J38*$L$20</f>
        <v>21.790714084921863</v>
      </c>
      <c r="L38" s="39">
        <f t="shared" si="8"/>
        <v>0.99973193071965849</v>
      </c>
      <c r="M38" s="51">
        <f t="shared" si="9"/>
        <v>21.784872663878989</v>
      </c>
      <c r="N38" s="40">
        <f t="shared" si="6"/>
        <v>0.1605517322081895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0"/>
        <v>0.13900000000000001</v>
      </c>
      <c r="G39" s="39">
        <f t="shared" si="4"/>
        <v>0.16928527180154024</v>
      </c>
      <c r="H39" s="39">
        <f t="shared" si="5"/>
        <v>0.13302726549731247</v>
      </c>
      <c r="I39" s="39">
        <f t="shared" si="7"/>
        <v>0.87544122244306566</v>
      </c>
      <c r="J39" s="62">
        <f t="shared" si="11"/>
        <v>9.8238853076866112E-2</v>
      </c>
      <c r="K39" s="51">
        <f>J39*$L$20</f>
        <v>18.908117245557403</v>
      </c>
      <c r="L39" s="39">
        <f t="shared" si="8"/>
        <v>0.99989609475737939</v>
      </c>
      <c r="M39" s="51">
        <f t="shared" si="9"/>
        <v>18.906152593047505</v>
      </c>
      <c r="N39" s="40">
        <f t="shared" si="6"/>
        <v>0.15134828993981822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0"/>
        <v>0.13900000000000001</v>
      </c>
      <c r="G40" s="39">
        <f t="shared" si="4"/>
        <v>0.16121107898093934</v>
      </c>
      <c r="H40" s="39">
        <f t="shared" si="5"/>
        <v>0.12610860395207524</v>
      </c>
      <c r="I40" s="39">
        <f t="shared" si="7"/>
        <v>0.88151910512590248</v>
      </c>
      <c r="J40" s="39">
        <f t="shared" si="11"/>
        <v>8.6002341629016391E-2</v>
      </c>
      <c r="K40" s="51">
        <f>J40*$L$20</f>
        <v>16.552945275547586</v>
      </c>
      <c r="L40" s="39">
        <f t="shared" si="8"/>
        <v>0.99995479693923295</v>
      </c>
      <c r="M40" s="51">
        <f t="shared" si="9"/>
        <v>16.552197031756421</v>
      </c>
      <c r="N40" s="40">
        <f t="shared" si="6"/>
        <v>0.14412961543235769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0"/>
        <v>0.13900000000000001</v>
      </c>
      <c r="G41" s="39">
        <f t="shared" si="4"/>
        <v>0.15475657017620373</v>
      </c>
      <c r="H41" s="39">
        <f t="shared" si="5"/>
        <v>0.12060086240343289</v>
      </c>
      <c r="I41" s="39">
        <f t="shared" si="7"/>
        <v>0.88638767964477405</v>
      </c>
      <c r="J41" s="39">
        <f t="shared" si="11"/>
        <v>7.5812707231542681E-2</v>
      </c>
      <c r="K41" s="51">
        <f>J41*$L$20</f>
        <v>14.591737506498744</v>
      </c>
      <c r="L41" s="39">
        <f t="shared" si="8"/>
        <v>0.99997823539378006</v>
      </c>
      <c r="M41" s="51">
        <f t="shared" si="9"/>
        <v>14.591419923077851</v>
      </c>
      <c r="N41" s="40">
        <f t="shared" si="6"/>
        <v>0.13835900786796504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0"/>
        <v>0.13900000000000001</v>
      </c>
      <c r="G42" s="39">
        <f t="shared" si="4"/>
        <v>0.14951830801175628</v>
      </c>
      <c r="H42" s="39">
        <f t="shared" si="5"/>
        <v>0.11614658760207563</v>
      </c>
      <c r="I42" s="39">
        <f t="shared" si="7"/>
        <v>0.89034470023654666</v>
      </c>
      <c r="J42" s="39">
        <f t="shared" si="11"/>
        <v>6.7199449650555701E-2</v>
      </c>
      <c r="K42" s="51">
        <f>J42*$L$20</f>
        <v>12.933936350371042</v>
      </c>
      <c r="L42" s="39">
        <f t="shared" si="8"/>
        <v>0.99998854423990524</v>
      </c>
      <c r="M42" s="51">
        <f t="shared" si="9"/>
        <v>12.93378818229913</v>
      </c>
      <c r="N42" s="40">
        <f t="shared" si="6"/>
        <v>0.13367577693825367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0"/>
        <v>0.13900000000000001</v>
      </c>
      <c r="G43" s="39">
        <f t="shared" si="4"/>
        <v>0.14521493892117723</v>
      </c>
      <c r="H43" s="39">
        <f t="shared" si="5"/>
        <v>0.11249809492583281</v>
      </c>
      <c r="I43" s="39">
        <f t="shared" si="7"/>
        <v>0.89359904947935909</v>
      </c>
      <c r="J43" s="39">
        <f t="shared" si="11"/>
        <v>5.9830673855184924E-2</v>
      </c>
      <c r="K43" s="51">
        <f>J43*$L$20</f>
        <v>11.51566168274968</v>
      </c>
      <c r="L43" s="39">
        <f t="shared" si="8"/>
        <v>0.99999347961407314</v>
      </c>
      <c r="M43" s="51">
        <f t="shared" si="9"/>
        <v>11.515586596191305</v>
      </c>
      <c r="N43" s="40">
        <f t="shared" si="6"/>
        <v>0.12982838049373271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0"/>
        <v>0.13900000000000001</v>
      </c>
      <c r="G44" s="39">
        <f t="shared" si="4"/>
        <v>0.14164415086854321</v>
      </c>
      <c r="H44" s="39">
        <f t="shared" si="5"/>
        <v>0.10947830449711275</v>
      </c>
      <c r="I44" s="39">
        <f t="shared" si="7"/>
        <v>0.89630160986533292</v>
      </c>
      <c r="J44" s="39">
        <f t="shared" si="11"/>
        <v>5.3464633286702791E-2</v>
      </c>
      <c r="K44" s="51">
        <f>J44*$L$20</f>
        <v>10.290384333830991</v>
      </c>
      <c r="L44" s="39">
        <f t="shared" si="8"/>
        <v>0.99999602480778349</v>
      </c>
      <c r="M44" s="51">
        <f t="shared" si="9"/>
        <v>10.290343427575282</v>
      </c>
      <c r="N44" s="40">
        <f t="shared" si="6"/>
        <v>0.12663594290154062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0"/>
        <v>0.13900000000000001</v>
      </c>
      <c r="G45" s="39">
        <f t="shared" si="4"/>
        <v>0.13865668028411005</v>
      </c>
      <c r="H45" s="39">
        <f t="shared" si="5"/>
        <v>0.10695724235559619</v>
      </c>
      <c r="I45" s="39">
        <f t="shared" si="7"/>
        <v>0.89856409265288029</v>
      </c>
      <c r="J45" s="39">
        <f t="shared" si="11"/>
        <v>4.7920436885731374E-2</v>
      </c>
      <c r="K45" s="51">
        <f>J45*$L$20</f>
        <v>9.2232880445457184</v>
      </c>
      <c r="L45" s="39">
        <f t="shared" si="8"/>
        <v>0.99999742580321138</v>
      </c>
      <c r="M45" s="51">
        <f t="shared" si="9"/>
        <v>9.2232643019872533</v>
      </c>
      <c r="N45" s="40">
        <f t="shared" si="6"/>
        <v>0.12396501613167052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0"/>
        <v>0.13900000000000001</v>
      </c>
      <c r="G46" s="39">
        <f t="shared" si="4"/>
        <v>0.13613996974842735</v>
      </c>
      <c r="H46" s="39">
        <f t="shared" si="5"/>
        <v>0.10483735272188241</v>
      </c>
      <c r="I46" s="39">
        <f t="shared" si="7"/>
        <v>0.90047096982858665</v>
      </c>
      <c r="J46" s="39">
        <f t="shared" si="11"/>
        <v>4.3059583889756829E-2</v>
      </c>
      <c r="K46" s="51">
        <f>J46*$L$20</f>
        <v>8.287715453023381</v>
      </c>
      <c r="L46" s="39">
        <f t="shared" si="8"/>
        <v>0.99999824235741874</v>
      </c>
      <c r="M46" s="51">
        <f t="shared" si="9"/>
        <v>8.2877008861817991</v>
      </c>
      <c r="N46" s="40">
        <f t="shared" si="6"/>
        <v>0.12171496902600357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0"/>
        <v>0.13900000000000001</v>
      </c>
      <c r="G47" s="39">
        <f t="shared" si="4"/>
        <v>0.13400753505664306</v>
      </c>
      <c r="H47" s="39">
        <f t="shared" si="5"/>
        <v>0.10304399284019738</v>
      </c>
      <c r="I47" s="39">
        <f t="shared" si="7"/>
        <v>0.90208728722669629</v>
      </c>
      <c r="J47" s="39">
        <f t="shared" si="11"/>
        <v>3.8773905265624721E-2</v>
      </c>
      <c r="K47" s="51">
        <f>J47*$L$20</f>
        <v>7.4628471716473292</v>
      </c>
      <c r="L47" s="39">
        <f t="shared" si="8"/>
        <v>0.99999874275405831</v>
      </c>
      <c r="M47" s="51">
        <f t="shared" si="9"/>
        <v>7.4628377890130091</v>
      </c>
      <c r="N47" s="40">
        <f t="shared" si="6"/>
        <v>0.11980848099798269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0"/>
        <v>0.13900000000000001</v>
      </c>
      <c r="G48" s="39">
        <f t="shared" si="4"/>
        <v>0.13219183953677577</v>
      </c>
      <c r="H48" s="39">
        <f t="shared" si="5"/>
        <v>0.1015190946200471</v>
      </c>
      <c r="I48" s="39">
        <f t="shared" si="7"/>
        <v>0.90346392787708707</v>
      </c>
      <c r="J48" s="39">
        <f t="shared" si="11"/>
        <v>3.4977447016252321E-2</v>
      </c>
      <c r="K48" s="51">
        <f>J48*$L$20</f>
        <v>6.732139560058763</v>
      </c>
      <c r="L48" s="39">
        <f t="shared" si="8"/>
        <v>0.99999906319706888</v>
      </c>
      <c r="M48" s="51">
        <f t="shared" si="9"/>
        <v>6.7321332533706908</v>
      </c>
      <c r="N48" s="40">
        <f t="shared" si="6"/>
        <v>0.11818517136768322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0"/>
        <v>0.13900000000000001</v>
      </c>
      <c r="G49" s="39">
        <f t="shared" si="4"/>
        <v>0.13063939406411698</v>
      </c>
      <c r="H49" s="39">
        <f t="shared" si="5"/>
        <v>0.10021682610573819</v>
      </c>
      <c r="I49" s="39">
        <f t="shared" si="7"/>
        <v>0.90464124693055759</v>
      </c>
      <c r="J49" s="39">
        <f t="shared" si="11"/>
        <v>3.1600861668416018E-2</v>
      </c>
      <c r="K49" s="51">
        <f>J49*$L$20</f>
        <v>6.0822452499474142</v>
      </c>
      <c r="L49" s="39">
        <f t="shared" si="8"/>
        <v>0.99999927647723441</v>
      </c>
      <c r="M49" s="51">
        <f t="shared" si="9"/>
        <v>6.0822408493045099</v>
      </c>
      <c r="N49" s="40">
        <f t="shared" si="6"/>
        <v>0.11679721856463504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0"/>
        <v>0.13900000000000001</v>
      </c>
      <c r="G50" s="39">
        <f t="shared" si="4"/>
        <v>0.12930731016215474</v>
      </c>
      <c r="H50" s="39">
        <f t="shared" si="5"/>
        <v>9.9100552648199794E-2</v>
      </c>
      <c r="I50" s="39">
        <f t="shared" si="7"/>
        <v>0.90565163777442315</v>
      </c>
      <c r="J50" s="39">
        <f t="shared" si="11"/>
        <v>2.8587442903795928E-2</v>
      </c>
      <c r="K50" s="51">
        <f>J50*$L$20</f>
        <v>5.5022499270498901</v>
      </c>
      <c r="L50" s="39">
        <f t="shared" si="8"/>
        <v>0.99999942332204073</v>
      </c>
      <c r="M50" s="51">
        <f t="shared" si="9"/>
        <v>5.5022467540236306</v>
      </c>
      <c r="N50" s="40">
        <f t="shared" si="6"/>
        <v>0.11560627845228612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0"/>
        <v>0.13900000000000001</v>
      </c>
      <c r="G51" s="39">
        <f t="shared" si="4"/>
        <v>0.12816082580786162</v>
      </c>
      <c r="H51" s="39">
        <f t="shared" si="5"/>
        <v>9.8140664421102378E-2</v>
      </c>
      <c r="I51" s="39">
        <f t="shared" si="7"/>
        <v>0.90652137948000566</v>
      </c>
      <c r="J51" s="39">
        <f t="shared" si="11"/>
        <v>2.5890264485605594E-2</v>
      </c>
      <c r="K51" s="51">
        <f>J51*$L$20</f>
        <v>4.9831216578769331</v>
      </c>
      <c r="L51" s="39">
        <f t="shared" si="8"/>
        <v>0.99999952747543397</v>
      </c>
      <c r="M51" s="51">
        <f t="shared" si="9"/>
        <v>4.9831193032295342</v>
      </c>
      <c r="N51" s="40">
        <f t="shared" si="6"/>
        <v>0.11458127229186571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0"/>
        <v>0.13900000000000001</v>
      </c>
      <c r="G52" s="39">
        <f t="shared" si="4"/>
        <v>0.12717149701008948</v>
      </c>
      <c r="H52" s="39">
        <f t="shared" si="5"/>
        <v>9.7312994555938795E-2</v>
      </c>
      <c r="I52" s="39">
        <f t="shared" si="7"/>
        <v>0.90727199049413643</v>
      </c>
      <c r="J52" s="39">
        <f t="shared" si="11"/>
        <v>2.3470078276593382E-2</v>
      </c>
      <c r="K52" s="51">
        <f>J52*$L$20</f>
        <v>4.5173063194152903</v>
      </c>
      <c r="L52" s="39">
        <f t="shared" si="8"/>
        <v>0.99999960330085746</v>
      </c>
      <c r="M52" s="51">
        <f t="shared" si="9"/>
        <v>4.5173045274037467</v>
      </c>
      <c r="N52" s="40">
        <f t="shared" si="6"/>
        <v>0.11369676993594566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0"/>
        <v>0.13900000000000001</v>
      </c>
      <c r="G53" s="39">
        <f t="shared" si="4"/>
        <v>0.12631585424653854</v>
      </c>
      <c r="H53" s="39">
        <f t="shared" si="5"/>
        <v>9.6597648117348986E-2</v>
      </c>
      <c r="I53" s="39">
        <f t="shared" si="7"/>
        <v>0.90792123647158152</v>
      </c>
      <c r="J53" s="39">
        <f t="shared" si="11"/>
        <v>2.1293744635058068E-2</v>
      </c>
      <c r="K53" s="51">
        <f>J53*$L$20</f>
        <v>4.0984254960876516</v>
      </c>
      <c r="L53" s="39">
        <f t="shared" si="8"/>
        <v>0.99999965978114413</v>
      </c>
      <c r="M53" s="51">
        <f t="shared" si="9"/>
        <v>4.0984241017260183</v>
      </c>
      <c r="N53" s="40">
        <f t="shared" si="6"/>
        <v>0.11293178862549455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0"/>
        <v>0.13900000000000001</v>
      </c>
      <c r="G54" s="39">
        <f t="shared" si="4"/>
        <v>0.12557438936041315</v>
      </c>
      <c r="H54" s="39">
        <f t="shared" si="5"/>
        <v>9.5978122102276048E-2</v>
      </c>
      <c r="I54" s="39">
        <f t="shared" si="7"/>
        <v>0.90848389156895193</v>
      </c>
      <c r="J54" s="39">
        <f t="shared" si="11"/>
        <v>1.9333042958172026E-2</v>
      </c>
      <c r="K54" s="51">
        <f>J54*$L$20</f>
        <v>3.7210475439945556</v>
      </c>
      <c r="L54" s="39">
        <f t="shared" si="8"/>
        <v>0.99999970270549565</v>
      </c>
      <c r="M54" s="51">
        <f t="shared" si="9"/>
        <v>3.7210464377475705</v>
      </c>
      <c r="N54" s="40">
        <f t="shared" si="6"/>
        <v>0.11226888723205815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0"/>
        <v>0.13900000000000001</v>
      </c>
      <c r="G55" s="39">
        <f t="shared" si="4"/>
        <v>0.1249307812397481</v>
      </c>
      <c r="H55" s="39">
        <f t="shared" si="5"/>
        <v>9.5440635017770586E-2</v>
      </c>
      <c r="I55" s="39">
        <f t="shared" si="7"/>
        <v>0.908972321177696</v>
      </c>
      <c r="J55" s="39">
        <f t="shared" si="11"/>
        <v>1.7563758102509843E-2</v>
      </c>
      <c r="K55" s="51">
        <f>J55*$L$20</f>
        <v>3.3805117534812643</v>
      </c>
      <c r="L55" s="39">
        <f t="shared" si="8"/>
        <v>0.99999973590783675</v>
      </c>
      <c r="M55" s="51">
        <f t="shared" si="9"/>
        <v>3.3805108607146024</v>
      </c>
      <c r="N55" s="40">
        <f t="shared" si="6"/>
        <v>0.11169347398188342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0"/>
        <v>0.13900000000000001</v>
      </c>
      <c r="G56" s="39">
        <f t="shared" si="4"/>
        <v>0.12437129662779985</v>
      </c>
      <c r="H56" s="39">
        <f t="shared" si="5"/>
        <v>9.4973609676440113E-2</v>
      </c>
      <c r="I56" s="39">
        <f t="shared" si="7"/>
        <v>0.90939693343087746</v>
      </c>
      <c r="J56" s="39">
        <f t="shared" si="11"/>
        <v>1.5964969971041937E-2</v>
      </c>
      <c r="K56" s="51">
        <f>J56*$L$20</f>
        <v>3.0727916153303481</v>
      </c>
      <c r="L56" s="39">
        <f t="shared" si="8"/>
        <v>0.99999976199073459</v>
      </c>
      <c r="M56" s="51">
        <f t="shared" si="9"/>
        <v>3.0727908839774729</v>
      </c>
      <c r="N56" s="40">
        <f t="shared" si="6"/>
        <v>0.11119327075472211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0"/>
        <v>0.13900000000000001</v>
      </c>
      <c r="G57" s="39">
        <f t="shared" si="4"/>
        <v>0.12388432115280325</v>
      </c>
      <c r="H57" s="39">
        <f t="shared" si="5"/>
        <v>9.4567269566771528E-2</v>
      </c>
      <c r="I57" s="39">
        <f t="shared" si="7"/>
        <v>0.9097665329670126</v>
      </c>
      <c r="J57" s="39">
        <f t="shared" si="11"/>
        <v>1.4518494733981582E-2</v>
      </c>
      <c r="K57" s="51">
        <f>J57*$L$20</f>
        <v>2.7943872720535308</v>
      </c>
      <c r="L57" s="39">
        <f t="shared" si="8"/>
        <v>0.99999978276108525</v>
      </c>
      <c r="M57" s="51">
        <f t="shared" si="9"/>
        <v>2.7943866650038722</v>
      </c>
      <c r="N57" s="40">
        <f t="shared" si="6"/>
        <v>0.11075789380432934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0"/>
        <v>0.13900000000000001</v>
      </c>
      <c r="G58" s="39">
        <f t="shared" si="4"/>
        <v>0.12345998841656175</v>
      </c>
      <c r="H58" s="39">
        <f t="shared" si="5"/>
        <v>9.4213320495805497E-2</v>
      </c>
      <c r="I58" s="39">
        <f t="shared" si="7"/>
        <v>0.91008860098062694</v>
      </c>
      <c r="J58" s="39">
        <f t="shared" si="11"/>
        <v>1.3208440618034254E-2</v>
      </c>
      <c r="K58" s="51">
        <f>J58*$L$20</f>
        <v>2.5422400202632889</v>
      </c>
      <c r="L58" s="39">
        <f t="shared" si="8"/>
        <v>0.9999997994994072</v>
      </c>
      <c r="M58" s="51">
        <f t="shared" si="9"/>
        <v>2.5422395105426578</v>
      </c>
      <c r="N58" s="40">
        <f t="shared" si="6"/>
        <v>0.11037852214776299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0"/>
        <v>0.13900000000000001</v>
      </c>
      <c r="G59" s="39">
        <f t="shared" si="4"/>
        <v>0.12308988379691092</v>
      </c>
      <c r="H59" s="39">
        <f t="shared" si="5"/>
        <v>9.3904697018641459E-2</v>
      </c>
      <c r="I59" s="39">
        <f t="shared" si="7"/>
        <v>0.91036951903591268</v>
      </c>
      <c r="J59" s="39">
        <f t="shared" si="11"/>
        <v>1.2020851243202482E-2</v>
      </c>
      <c r="K59" s="51">
        <f>J59*$L$20</f>
        <v>2.3136636633983771</v>
      </c>
      <c r="L59" s="39">
        <f t="shared" si="8"/>
        <v>0.99999981313040098</v>
      </c>
      <c r="M59" s="51">
        <f t="shared" si="9"/>
        <v>2.3136632310449761</v>
      </c>
      <c r="N59" s="40">
        <f t="shared" si="6"/>
        <v>0.11004763275208865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0"/>
        <v>0.13900000000000001</v>
      </c>
      <c r="G60" s="39">
        <f t="shared" si="4"/>
        <v>0.12276680580352589</v>
      </c>
      <c r="H60" s="39">
        <f t="shared" si="5"/>
        <v>9.3635358637741292E-2</v>
      </c>
      <c r="I60" s="39">
        <f t="shared" si="7"/>
        <v>0.91061474951169785</v>
      </c>
      <c r="J60" s="39">
        <f t="shared" si="11"/>
        <v>1.0943416564676496E-2</v>
      </c>
      <c r="K60" s="51">
        <f>J60*$L$20</f>
        <v>2.1062888764588483</v>
      </c>
      <c r="L60" s="39">
        <f t="shared" si="8"/>
        <v>0.99999982433342938</v>
      </c>
      <c r="M60" s="51">
        <f t="shared" si="9"/>
        <v>2.1062885064543049</v>
      </c>
      <c r="N60" s="40">
        <f t="shared" si="6"/>
        <v>0.10975878717624117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0"/>
        <v>0.13900000000000001</v>
      </c>
      <c r="G61" s="39">
        <f t="shared" si="4"/>
        <v>0.12248457222400345</v>
      </c>
      <c r="H61" s="39">
        <f t="shared" si="5"/>
        <v>9.3400124632938772E-2</v>
      </c>
      <c r="I61" s="39">
        <f t="shared" si="7"/>
        <v>0.91082898226248388</v>
      </c>
      <c r="J61" s="39">
        <f t="shared" si="11"/>
        <v>9.9652365338450521E-3</v>
      </c>
      <c r="K61" s="51">
        <f>J61*$L$20</f>
        <v>1.9180177176358497</v>
      </c>
      <c r="L61" s="39">
        <f t="shared" si="8"/>
        <v>0.9999998336155741</v>
      </c>
      <c r="M61" s="51">
        <f t="shared" si="9"/>
        <v>1.9180173985075728</v>
      </c>
      <c r="N61" s="40">
        <f t="shared" si="6"/>
        <v>0.10950645825731199</v>
      </c>
    </row>
    <row r="62" spans="3:14" ht="15" x14ac:dyDescent="0.25">
      <c r="C62" s="38">
        <v>32</v>
      </c>
      <c r="D62" s="47">
        <f t="shared" ref="D62:D90" si="12">Linf*(1-EXP(-K*(C62)))</f>
        <v>216.56633725760378</v>
      </c>
      <c r="E62" s="39">
        <f t="shared" ref="E62:E90" si="13">a*D62^3*1000</f>
        <v>71100.211791492795</v>
      </c>
      <c r="F62">
        <f t="shared" si="10"/>
        <v>0.13900000000000001</v>
      </c>
      <c r="G62" s="39">
        <f t="shared" si="4"/>
        <v>0.12223786146321114</v>
      </c>
      <c r="H62" s="39">
        <f t="shared" si="5"/>
        <v>9.3194539167888932E-2</v>
      </c>
      <c r="I62" s="39">
        <f t="shared" si="7"/>
        <v>0.91101625471197034</v>
      </c>
      <c r="J62" s="39">
        <f t="shared" si="11"/>
        <v>9.0766262501270119E-3</v>
      </c>
      <c r="K62" s="51">
        <f>J62*$L$20</f>
        <v>1.7469861257156734</v>
      </c>
      <c r="L62" s="39">
        <f t="shared" si="8"/>
        <v>0.99999984136087761</v>
      </c>
      <c r="M62" s="51">
        <f t="shared" si="9"/>
        <v>1.7469858485753276</v>
      </c>
      <c r="N62" s="40">
        <f t="shared" si="6"/>
        <v>0.10928588826112566</v>
      </c>
    </row>
    <row r="63" spans="3:14" ht="15" x14ac:dyDescent="0.25">
      <c r="C63" s="38">
        <v>33</v>
      </c>
      <c r="D63" s="47">
        <f t="shared" si="12"/>
        <v>216.98491643457973</v>
      </c>
      <c r="E63" s="39">
        <f t="shared" si="13"/>
        <v>71513.276366503444</v>
      </c>
      <c r="F63">
        <f t="shared" si="10"/>
        <v>0.13900000000000001</v>
      </c>
      <c r="G63" s="39">
        <f t="shared" ref="G63:G90" si="14">3.69*(E63^-0.305)</f>
        <v>0.12202208178494561</v>
      </c>
      <c r="H63" s="39">
        <f t="shared" ref="H63:H90" si="15">F63*Linf/D63*0.66</f>
        <v>9.3014760342039968E-2</v>
      </c>
      <c r="I63" s="39">
        <f t="shared" si="7"/>
        <v>0.91118005086767095</v>
      </c>
      <c r="J63" s="39">
        <f t="shared" si="11"/>
        <v>8.2689540518110661E-3</v>
      </c>
      <c r="K63" s="51">
        <f>J63*$L$20</f>
        <v>1.591532757283268</v>
      </c>
      <c r="L63" s="39">
        <f t="shared" si="8"/>
        <v>0.9999998478641241</v>
      </c>
      <c r="M63" s="51">
        <f t="shared" si="9"/>
        <v>1.591532515154038</v>
      </c>
      <c r="N63" s="40">
        <f t="shared" ref="N63:N90" si="16">$G63*(-LN(F$91)/SUM($G$31:$G$90))</f>
        <v>0.10909297197867707</v>
      </c>
    </row>
    <row r="64" spans="3:14" ht="15" x14ac:dyDescent="0.25">
      <c r="C64" s="38">
        <v>34</v>
      </c>
      <c r="D64" s="47">
        <f t="shared" si="12"/>
        <v>217.35246889736078</v>
      </c>
      <c r="E64" s="39">
        <f t="shared" si="13"/>
        <v>71877.303008398085</v>
      </c>
      <c r="F64">
        <f t="shared" si="10"/>
        <v>0.13900000000000001</v>
      </c>
      <c r="G64" s="39">
        <f t="shared" si="14"/>
        <v>0.12183326286287635</v>
      </c>
      <c r="H64" s="39">
        <f t="shared" si="15"/>
        <v>9.2857468343416058E-2</v>
      </c>
      <c r="I64" s="39">
        <f t="shared" si="7"/>
        <v>0.91132338347121844</v>
      </c>
      <c r="J64" s="39">
        <f t="shared" si="11"/>
        <v>7.5345059735516407E-3</v>
      </c>
      <c r="K64" s="51">
        <f>J64*$L$20</f>
        <v>1.4501728987389328</v>
      </c>
      <c r="L64" s="39">
        <f t="shared" si="8"/>
        <v>0.99999985335439878</v>
      </c>
      <c r="M64" s="51">
        <f t="shared" si="9"/>
        <v>1.4501726860774562</v>
      </c>
      <c r="N64" s="40">
        <f t="shared" si="16"/>
        <v>0.10892415976802614</v>
      </c>
    </row>
    <row r="65" spans="3:14" ht="15" x14ac:dyDescent="0.25">
      <c r="C65" s="38">
        <v>35</v>
      </c>
      <c r="D65" s="47">
        <f t="shared" si="12"/>
        <v>217.67521503555241</v>
      </c>
      <c r="E65" s="39">
        <f t="shared" si="13"/>
        <v>72197.969978101624</v>
      </c>
      <c r="F65">
        <f t="shared" si="10"/>
        <v>0.13900000000000001</v>
      </c>
      <c r="G65" s="39">
        <f t="shared" si="14"/>
        <v>0.12166796531066745</v>
      </c>
      <c r="H65" s="39">
        <f t="shared" si="15"/>
        <v>9.271978896037196E-2</v>
      </c>
      <c r="I65" s="39">
        <f t="shared" si="7"/>
        <v>0.91144886255015134</v>
      </c>
      <c r="J65" s="39">
        <f t="shared" si="11"/>
        <v>6.8663714766011878E-3</v>
      </c>
      <c r="K65" s="51">
        <f>J65*$L$20</f>
        <v>1.3215764726970289</v>
      </c>
      <c r="L65" s="39">
        <f t="shared" si="8"/>
        <v>0.99999985801176661</v>
      </c>
      <c r="M65" s="51">
        <f t="shared" si="9"/>
        <v>1.3215762850487203</v>
      </c>
      <c r="N65" s="40">
        <f t="shared" si="16"/>
        <v>0.10877637667034837</v>
      </c>
    </row>
    <row r="66" spans="3:14" ht="15" x14ac:dyDescent="0.25">
      <c r="C66" s="38">
        <v>36</v>
      </c>
      <c r="D66" s="47">
        <f t="shared" si="12"/>
        <v>217.95861694484574</v>
      </c>
      <c r="E66" s="39">
        <f t="shared" si="13"/>
        <v>72480.331385014841</v>
      </c>
      <c r="F66">
        <f t="shared" si="10"/>
        <v>0.13900000000000001</v>
      </c>
      <c r="G66" s="39">
        <f t="shared" si="14"/>
        <v>0.12152320480955509</v>
      </c>
      <c r="H66" s="39">
        <f t="shared" si="15"/>
        <v>9.259922953680351E-2</v>
      </c>
      <c r="I66" s="39">
        <f t="shared" si="7"/>
        <v>0.9115587529236594</v>
      </c>
      <c r="J66" s="39">
        <f t="shared" si="11"/>
        <v>6.2583464721949556E-3</v>
      </c>
      <c r="K66" s="51">
        <f>J66*$L$20</f>
        <v>1.2045493728127481</v>
      </c>
      <c r="L66" s="39">
        <f t="shared" si="8"/>
        <v>0.9999998619792545</v>
      </c>
      <c r="M66" s="51">
        <f t="shared" si="9"/>
        <v>1.2045492065599457</v>
      </c>
      <c r="N66" s="40">
        <f t="shared" si="16"/>
        <v>0.10864695457673662</v>
      </c>
    </row>
    <row r="67" spans="3:14" ht="15" x14ac:dyDescent="0.25">
      <c r="C67" s="38">
        <v>37</v>
      </c>
      <c r="D67" s="47">
        <f t="shared" si="12"/>
        <v>218.20747086651042</v>
      </c>
      <c r="E67" s="39">
        <f t="shared" si="13"/>
        <v>72728.877873340272</v>
      </c>
      <c r="F67">
        <f t="shared" si="10"/>
        <v>0.13900000000000001</v>
      </c>
      <c r="G67" s="39">
        <f t="shared" si="14"/>
        <v>0.12139638817032267</v>
      </c>
      <c r="H67" s="39">
        <f t="shared" si="15"/>
        <v>9.2493625080082326E-2</v>
      </c>
      <c r="I67" s="39">
        <f t="shared" si="7"/>
        <v>0.91165502267369924</v>
      </c>
      <c r="J67" s="39">
        <f t="shared" si="11"/>
        <v>5.7048505055582168E-3</v>
      </c>
      <c r="K67" s="51">
        <f>J67*$L$20</f>
        <v>1.0980175241161647</v>
      </c>
      <c r="L67" s="39">
        <f t="shared" si="8"/>
        <v>0.99999986537156971</v>
      </c>
      <c r="M67" s="51">
        <f t="shared" si="9"/>
        <v>1.0980173762917891</v>
      </c>
      <c r="N67" s="40">
        <f t="shared" si="16"/>
        <v>0.10853357506486602</v>
      </c>
    </row>
    <row r="68" spans="3:14" ht="15" x14ac:dyDescent="0.25">
      <c r="C68" s="38">
        <v>38</v>
      </c>
      <c r="D68" s="47">
        <f t="shared" si="12"/>
        <v>218.42598835809079</v>
      </c>
      <c r="E68" s="39">
        <f t="shared" si="13"/>
        <v>72947.593378164966</v>
      </c>
      <c r="F68">
        <f t="shared" si="10"/>
        <v>0.13900000000000001</v>
      </c>
      <c r="G68" s="39">
        <f t="shared" si="14"/>
        <v>0.12128525921590486</v>
      </c>
      <c r="H68" s="39">
        <f t="shared" si="15"/>
        <v>9.2401092707485061E-2</v>
      </c>
      <c r="I68" s="39">
        <f t="shared" si="7"/>
        <v>0.91173938417896239</v>
      </c>
      <c r="J68" s="39">
        <f t="shared" si="11"/>
        <v>5.2008556169947408E-3</v>
      </c>
      <c r="K68" s="51">
        <f>J68*$L$20</f>
        <v>1.0010131908442412</v>
      </c>
      <c r="L68" s="39">
        <f t="shared" si="8"/>
        <v>0.99999986828152632</v>
      </c>
      <c r="M68" s="51">
        <f t="shared" si="9"/>
        <v>1.0010130589923116</v>
      </c>
      <c r="N68" s="40">
        <f t="shared" si="16"/>
        <v>0.10843422101572196</v>
      </c>
    </row>
    <row r="69" spans="3:14" ht="15" x14ac:dyDescent="0.25">
      <c r="C69" s="38">
        <v>39</v>
      </c>
      <c r="D69" s="47">
        <f t="shared" si="12"/>
        <v>218.61786756902376</v>
      </c>
      <c r="E69" s="39">
        <f t="shared" si="13"/>
        <v>73140.007655301088</v>
      </c>
      <c r="F69">
        <f t="shared" si="10"/>
        <v>0.13900000000000001</v>
      </c>
      <c r="G69" s="39">
        <f t="shared" si="14"/>
        <v>0.12118785279416147</v>
      </c>
      <c r="H69" s="39">
        <f t="shared" si="15"/>
        <v>9.2319992983317015E-2</v>
      </c>
      <c r="I69" s="39">
        <f t="shared" si="7"/>
        <v>0.91181332898994372</v>
      </c>
      <c r="J69" s="39">
        <f t="shared" si="11"/>
        <v>4.7418248974424827E-3</v>
      </c>
      <c r="K69" s="51">
        <f>J69*$L$20</f>
        <v>0.91266315017534672</v>
      </c>
      <c r="L69" s="39">
        <f t="shared" si="8"/>
        <v>0.99999987078483632</v>
      </c>
      <c r="M69" s="51">
        <f t="shared" si="9"/>
        <v>0.91266303224542833</v>
      </c>
      <c r="N69" s="40">
        <f t="shared" si="16"/>
        <v>0.10834713549904866</v>
      </c>
    </row>
    <row r="70" spans="3:14" ht="15" x14ac:dyDescent="0.25">
      <c r="C70" s="38">
        <v>40</v>
      </c>
      <c r="D70" s="47">
        <f t="shared" si="12"/>
        <v>218.78635582743263</v>
      </c>
      <c r="E70" s="39">
        <f t="shared" si="13"/>
        <v>73309.244496354178</v>
      </c>
      <c r="F70">
        <f t="shared" si="10"/>
        <v>0.13900000000000001</v>
      </c>
      <c r="G70" s="39">
        <f t="shared" si="14"/>
        <v>0.12110245555915686</v>
      </c>
      <c r="H70" s="39">
        <f t="shared" si="15"/>
        <v>9.2248896982950579E-2</v>
      </c>
      <c r="I70" s="39">
        <f t="shared" si="7"/>
        <v>0.91187815757521506</v>
      </c>
      <c r="J70" s="39">
        <f t="shared" si="11"/>
        <v>4.3236591452244285E-3</v>
      </c>
      <c r="K70" s="51">
        <f>J70*$L$20</f>
        <v>0.83217842520783181</v>
      </c>
      <c r="L70" s="39">
        <f t="shared" si="8"/>
        <v>0.99999987294372128</v>
      </c>
      <c r="M70" s="51">
        <f t="shared" si="9"/>
        <v>0.83217831947433785</v>
      </c>
      <c r="N70" s="40">
        <f t="shared" si="16"/>
        <v>0.10827078671013163</v>
      </c>
    </row>
    <row r="71" spans="3:14" ht="15" x14ac:dyDescent="0.25">
      <c r="C71" s="38">
        <v>41</v>
      </c>
      <c r="D71" s="47">
        <f t="shared" si="12"/>
        <v>218.93430459730524</v>
      </c>
      <c r="E71" s="39">
        <f t="shared" si="13"/>
        <v>73458.065685393187</v>
      </c>
      <c r="F71">
        <f t="shared" si="10"/>
        <v>0.13900000000000001</v>
      </c>
      <c r="G71" s="39">
        <f t="shared" si="14"/>
        <v>0.12102757241661199</v>
      </c>
      <c r="H71" s="39">
        <f t="shared" si="15"/>
        <v>9.218655814182726E-2</v>
      </c>
      <c r="I71" s="39">
        <f t="shared" si="7"/>
        <v>0.91193500477467981</v>
      </c>
      <c r="J71" s="39">
        <f t="shared" si="11"/>
        <v>3.9426503353304811E-3</v>
      </c>
      <c r="K71" s="51">
        <f>J71*$L$20</f>
        <v>0.75884532915236158</v>
      </c>
      <c r="L71" s="39">
        <f t="shared" si="8"/>
        <v>0.99999987480966579</v>
      </c>
      <c r="M71" s="51">
        <f t="shared" si="9"/>
        <v>0.75884523415226124</v>
      </c>
      <c r="N71" s="40">
        <f t="shared" si="16"/>
        <v>0.10820383797059349</v>
      </c>
    </row>
    <row r="72" spans="3:14" ht="15" x14ac:dyDescent="0.25">
      <c r="C72" s="38">
        <v>42</v>
      </c>
      <c r="D72" s="47">
        <f t="shared" si="12"/>
        <v>219.06421773614068</v>
      </c>
      <c r="E72" s="39">
        <f t="shared" si="13"/>
        <v>73588.910851454915</v>
      </c>
      <c r="F72">
        <f t="shared" si="10"/>
        <v>0.13900000000000001</v>
      </c>
      <c r="G72" s="39">
        <f t="shared" si="14"/>
        <v>0.12096189773207784</v>
      </c>
      <c r="H72" s="39">
        <f t="shared" si="15"/>
        <v>9.2131888122002015E-2</v>
      </c>
      <c r="I72" s="39">
        <f t="shared" si="7"/>
        <v>0.91198486164229564</v>
      </c>
      <c r="J72" s="39">
        <f t="shared" si="11"/>
        <v>3.5954408523744953E-3</v>
      </c>
      <c r="K72" s="51">
        <f>J72*$L$20</f>
        <v>0.69201761886380231</v>
      </c>
      <c r="L72" s="39">
        <f t="shared" si="8"/>
        <v>0.99999987642553378</v>
      </c>
      <c r="M72" s="51">
        <f t="shared" si="9"/>
        <v>0.69201753334809446</v>
      </c>
      <c r="N72" s="40">
        <f t="shared" si="16"/>
        <v>0.10814512198726664</v>
      </c>
    </row>
    <row r="73" spans="3:14" ht="15" x14ac:dyDescent="0.25">
      <c r="C73" s="38">
        <v>43</v>
      </c>
      <c r="D73" s="47">
        <f t="shared" si="12"/>
        <v>219.17829386976862</v>
      </c>
      <c r="E73" s="39">
        <f t="shared" si="13"/>
        <v>73703.933433971237</v>
      </c>
      <c r="F73">
        <f t="shared" si="10"/>
        <v>0.13900000000000001</v>
      </c>
      <c r="G73" s="39">
        <f t="shared" si="14"/>
        <v>0.12090429056145249</v>
      </c>
      <c r="H73" s="39">
        <f t="shared" si="15"/>
        <v>9.2083936067100788E-2</v>
      </c>
      <c r="I73" s="39">
        <f t="shared" si="7"/>
        <v>0.91202859423897586</v>
      </c>
      <c r="J73" s="39">
        <f t="shared" si="11"/>
        <v>3.2789876282958118E-3</v>
      </c>
      <c r="K73" s="51">
        <f>J73*$L$20</f>
        <v>0.6311095923935357</v>
      </c>
      <c r="L73" s="39">
        <f t="shared" si="8"/>
        <v>0.99999987782721322</v>
      </c>
      <c r="M73" s="51">
        <f t="shared" si="9"/>
        <v>0.63110951528911807</v>
      </c>
      <c r="N73" s="40">
        <f t="shared" si="16"/>
        <v>0.10809361870721379</v>
      </c>
    </row>
    <row r="74" spans="3:14" ht="15" x14ac:dyDescent="0.25">
      <c r="C74" s="38">
        <v>44</v>
      </c>
      <c r="D74" s="47">
        <f t="shared" si="12"/>
        <v>219.27846360148442</v>
      </c>
      <c r="E74" s="39">
        <f t="shared" si="13"/>
        <v>73805.033015308858</v>
      </c>
      <c r="F74">
        <f t="shared" si="10"/>
        <v>0.13900000000000001</v>
      </c>
      <c r="G74" s="39">
        <f t="shared" si="14"/>
        <v>0.12085375329223563</v>
      </c>
      <c r="H74" s="39">
        <f t="shared" si="15"/>
        <v>9.2041870726895111E-2</v>
      </c>
      <c r="I74" s="39">
        <f t="shared" si="7"/>
        <v>0.91206695983899511</v>
      </c>
      <c r="J74" s="39">
        <f t="shared" si="11"/>
        <v>2.9905304771616226E-3</v>
      </c>
      <c r="K74" s="51">
        <f>J74*$L$20</f>
        <v>0.57558999436140934</v>
      </c>
      <c r="L74" s="39">
        <f t="shared" si="8"/>
        <v>0.99999987904490562</v>
      </c>
      <c r="M74" s="51">
        <f t="shared" si="9"/>
        <v>0.57558992474086723</v>
      </c>
      <c r="N74" s="40">
        <f t="shared" si="16"/>
        <v>0.10804843622209383</v>
      </c>
    </row>
    <row r="75" spans="3:14" ht="15" x14ac:dyDescent="0.25">
      <c r="C75" s="38">
        <v>45</v>
      </c>
      <c r="D75" s="47">
        <f t="shared" si="12"/>
        <v>219.36642218522059</v>
      </c>
      <c r="E75" s="39">
        <f t="shared" si="13"/>
        <v>73893.884293053707</v>
      </c>
      <c r="F75">
        <f t="shared" si="10"/>
        <v>0.13900000000000001</v>
      </c>
      <c r="G75" s="39">
        <f t="shared" si="14"/>
        <v>0.12080941318752013</v>
      </c>
      <c r="H75" s="39">
        <f t="shared" si="15"/>
        <v>9.2004965021304799E-2</v>
      </c>
      <c r="I75" s="39">
        <f t="shared" si="7"/>
        <v>0.91210062093483302</v>
      </c>
      <c r="J75" s="39">
        <f t="shared" si="11"/>
        <v>2.7275640406106607E-3</v>
      </c>
      <c r="K75" s="51">
        <f>J75*$L$20</f>
        <v>0.52497661627095504</v>
      </c>
      <c r="L75" s="39">
        <f t="shared" si="8"/>
        <v>0.99999988010414398</v>
      </c>
      <c r="M75" s="51">
        <f t="shared" si="9"/>
        <v>0.52497655332843429</v>
      </c>
      <c r="N75" s="40">
        <f t="shared" si="16"/>
        <v>0.10800879426769917</v>
      </c>
    </row>
    <row r="76" spans="3:14" ht="15" x14ac:dyDescent="0.25">
      <c r="C76" s="38">
        <v>46</v>
      </c>
      <c r="D76" s="47">
        <f t="shared" si="12"/>
        <v>219.44365821570955</v>
      </c>
      <c r="E76" s="39">
        <f t="shared" si="13"/>
        <v>73971.962969825661</v>
      </c>
      <c r="F76">
        <f t="shared" si="10"/>
        <v>0.13900000000000001</v>
      </c>
      <c r="G76" s="39">
        <f t="shared" si="14"/>
        <v>0.12077050640863406</v>
      </c>
      <c r="H76" s="39">
        <f t="shared" si="15"/>
        <v>9.1972582685258722E-2</v>
      </c>
      <c r="I76" s="39">
        <f t="shared" si="7"/>
        <v>0.91213015736187464</v>
      </c>
      <c r="J76" s="39">
        <f t="shared" si="11"/>
        <v>2.4878128550805058E-3</v>
      </c>
      <c r="K76" s="51">
        <f>J76*$L$20</f>
        <v>0.47883149767700567</v>
      </c>
      <c r="L76" s="39">
        <f t="shared" si="8"/>
        <v>0.99999988102660498</v>
      </c>
      <c r="M76" s="51">
        <f t="shared" si="9"/>
        <v>0.47883144070879674</v>
      </c>
      <c r="N76" s="40">
        <f t="shared" si="16"/>
        <v>0.10797400993951274</v>
      </c>
    </row>
    <row r="77" spans="3:14" ht="15" x14ac:dyDescent="0.25">
      <c r="C77" s="38">
        <v>47</v>
      </c>
      <c r="D77" s="47">
        <f t="shared" si="12"/>
        <v>219.51147882118437</v>
      </c>
      <c r="E77" s="39">
        <f t="shared" si="13"/>
        <v>74040.568834335398</v>
      </c>
      <c r="F77">
        <f t="shared" si="10"/>
        <v>0.13900000000000001</v>
      </c>
      <c r="G77" s="39">
        <f t="shared" si="14"/>
        <v>0.12073636416069754</v>
      </c>
      <c r="H77" s="39">
        <f t="shared" si="15"/>
        <v>9.1944166694084617E-2</v>
      </c>
      <c r="I77" s="39">
        <f t="shared" si="7"/>
        <v>0.91215607681263755</v>
      </c>
      <c r="J77" s="39">
        <f t="shared" si="11"/>
        <v>2.2692091309914762E-3</v>
      </c>
      <c r="K77" s="51">
        <f>J77*$L$20</f>
        <v>0.43675664932594926</v>
      </c>
      <c r="L77" s="39">
        <f t="shared" si="8"/>
        <v>0.99999988183075983</v>
      </c>
      <c r="M77" s="51">
        <f t="shared" si="9"/>
        <v>0.4367565977147479</v>
      </c>
      <c r="N77" s="40">
        <f t="shared" si="16"/>
        <v>0.10794348530624193</v>
      </c>
    </row>
    <row r="78" spans="3:14" ht="15" x14ac:dyDescent="0.25">
      <c r="C78" s="38">
        <v>48</v>
      </c>
      <c r="D78" s="47">
        <f t="shared" si="12"/>
        <v>219.57103178497408</v>
      </c>
      <c r="E78" s="39">
        <f t="shared" si="13"/>
        <v>74100.846297125667</v>
      </c>
      <c r="F78">
        <f t="shared" si="10"/>
        <v>0.13900000000000001</v>
      </c>
      <c r="G78" s="39">
        <f t="shared" si="14"/>
        <v>0.12070640066138599</v>
      </c>
      <c r="H78" s="39">
        <f t="shared" si="15"/>
        <v>9.1919229216743933E-2</v>
      </c>
      <c r="I78" s="39">
        <f t="shared" si="7"/>
        <v>0.9121788239677614</v>
      </c>
      <c r="J78" s="39">
        <f t="shared" si="11"/>
        <v>2.0698728983925994E-3</v>
      </c>
      <c r="K78" s="51">
        <f>J78*$L$20</f>
        <v>0.39839023177099075</v>
      </c>
      <c r="L78" s="39">
        <f t="shared" si="8"/>
        <v>0.99999988253240124</v>
      </c>
      <c r="M78" s="51">
        <f t="shared" si="9"/>
        <v>0.39839018497304685</v>
      </c>
      <c r="N78" s="40">
        <f t="shared" si="16"/>
        <v>0.10791669665337712</v>
      </c>
    </row>
    <row r="79" spans="3:14" ht="15" x14ac:dyDescent="0.25">
      <c r="C79" s="38">
        <v>49</v>
      </c>
      <c r="D79" s="47">
        <f t="shared" si="12"/>
        <v>219.62332497037556</v>
      </c>
      <c r="E79" s="39">
        <f t="shared" si="13"/>
        <v>74153.802630220496</v>
      </c>
      <c r="F79">
        <f t="shared" si="10"/>
        <v>0.13900000000000001</v>
      </c>
      <c r="G79" s="39">
        <f t="shared" si="14"/>
        <v>0.12068010267935551</v>
      </c>
      <c r="H79" s="39">
        <f t="shared" si="15"/>
        <v>9.1897342883422842E-2</v>
      </c>
      <c r="I79" s="39">
        <f t="shared" si="7"/>
        <v>0.91219878843602487</v>
      </c>
      <c r="J79" s="39">
        <f t="shared" si="11"/>
        <v>1.888094226218503E-3</v>
      </c>
      <c r="K79" s="51">
        <f>J79*$L$20</f>
        <v>0.36340313309710626</v>
      </c>
      <c r="L79" s="39">
        <f t="shared" si="8"/>
        <v>0.99999988314507327</v>
      </c>
      <c r="M79" s="51">
        <f t="shared" si="9"/>
        <v>0.36340309063165976</v>
      </c>
      <c r="N79" s="40">
        <f t="shared" si="16"/>
        <v>0.10789318513009559</v>
      </c>
    </row>
    <row r="80" spans="3:14" ht="15" x14ac:dyDescent="0.25">
      <c r="C80" s="38">
        <v>50</v>
      </c>
      <c r="D80" s="47">
        <f t="shared" si="12"/>
        <v>219.66924337754494</v>
      </c>
      <c r="E80" s="39">
        <f t="shared" si="13"/>
        <v>74200.324143381426</v>
      </c>
      <c r="F80">
        <f t="shared" si="10"/>
        <v>0.13900000000000001</v>
      </c>
      <c r="G80" s="39">
        <f t="shared" si="14"/>
        <v>0.12065702042703357</v>
      </c>
      <c r="H80" s="39">
        <f t="shared" si="15"/>
        <v>9.1878133186410069E-2</v>
      </c>
      <c r="I80" s="39">
        <f t="shared" si="7"/>
        <v>0.91221631166667361</v>
      </c>
      <c r="J80" s="39">
        <f t="shared" si="11"/>
        <v>1.7223172656095722E-3</v>
      </c>
      <c r="K80" s="51">
        <f>J80*$L$20</f>
        <v>0.33149589772503579</v>
      </c>
      <c r="L80" s="39">
        <f t="shared" si="8"/>
        <v>0.99999988368042225</v>
      </c>
      <c r="M80" s="51">
        <f t="shared" si="9"/>
        <v>0.33149585916557295</v>
      </c>
      <c r="N80" s="40">
        <f t="shared" si="16"/>
        <v>0.10787254860702594</v>
      </c>
    </row>
    <row r="81" spans="3:16" ht="15" x14ac:dyDescent="0.25">
      <c r="C81" s="38">
        <v>51</v>
      </c>
      <c r="D81" s="47">
        <f t="shared" si="12"/>
        <v>219.70956412107549</v>
      </c>
      <c r="E81" s="39">
        <f t="shared" si="13"/>
        <v>74241.190512026078</v>
      </c>
      <c r="F81">
        <f t="shared" si="10"/>
        <v>0.13900000000000001</v>
      </c>
      <c r="G81" s="39">
        <f t="shared" si="14"/>
        <v>0.12063675962432684</v>
      </c>
      <c r="H81" s="39">
        <f t="shared" si="15"/>
        <v>9.1861271860144672E-2</v>
      </c>
      <c r="I81" s="39">
        <f t="shared" si="7"/>
        <v>0.9122316929732035</v>
      </c>
      <c r="J81" s="39">
        <f t="shared" si="11"/>
        <v>1.5711259035541946E-3</v>
      </c>
      <c r="K81" s="51">
        <f>J81*$L$20</f>
        <v>0.30239596515536499</v>
      </c>
      <c r="L81" s="39">
        <f t="shared" si="8"/>
        <v>0.99999988414848728</v>
      </c>
      <c r="M81" s="51">
        <f t="shared" si="9"/>
        <v>0.30239593012233501</v>
      </c>
      <c r="N81" s="40">
        <f t="shared" si="16"/>
        <v>0.10785443458086265</v>
      </c>
    </row>
    <row r="82" spans="3:16" ht="15" x14ac:dyDescent="0.25">
      <c r="C82" s="38">
        <v>52</v>
      </c>
      <c r="D82" s="47">
        <f t="shared" si="12"/>
        <v>219.744969581741</v>
      </c>
      <c r="E82" s="39">
        <f t="shared" si="13"/>
        <v>74277.087453946166</v>
      </c>
      <c r="F82">
        <f t="shared" si="10"/>
        <v>0.13900000000000001</v>
      </c>
      <c r="G82" s="39">
        <f t="shared" si="14"/>
        <v>0.12061897457644075</v>
      </c>
      <c r="H82" s="39">
        <f t="shared" si="15"/>
        <v>9.1846471108829555E-2</v>
      </c>
      <c r="I82" s="39">
        <f t="shared" si="7"/>
        <v>0.91224519478755117</v>
      </c>
      <c r="J82" s="39">
        <f t="shared" si="11"/>
        <v>1.4332308428732969E-3</v>
      </c>
      <c r="K82" s="51">
        <f>J82*$L$20</f>
        <v>0.27585518324194447</v>
      </c>
      <c r="L82" s="39">
        <f t="shared" si="8"/>
        <v>0.99999988455793942</v>
      </c>
      <c r="M82" s="51">
        <f t="shared" si="9"/>
        <v>0.27585515139665368</v>
      </c>
      <c r="N82" s="40">
        <f t="shared" si="16"/>
        <v>0.1078385339856401</v>
      </c>
    </row>
    <row r="83" spans="3:16" ht="15" x14ac:dyDescent="0.25">
      <c r="C83" s="38">
        <v>53</v>
      </c>
      <c r="D83" s="47">
        <f t="shared" si="12"/>
        <v>219.77605895498098</v>
      </c>
      <c r="E83" s="39">
        <f t="shared" si="13"/>
        <v>74308.617934342197</v>
      </c>
      <c r="F83">
        <f t="shared" si="10"/>
        <v>0.13900000000000001</v>
      </c>
      <c r="G83" s="39">
        <f t="shared" si="14"/>
        <v>0.12060336213139487</v>
      </c>
      <c r="H83" s="39">
        <f t="shared" si="15"/>
        <v>9.1833478568902061E-2</v>
      </c>
      <c r="I83" s="39">
        <f t="shared" si="7"/>
        <v>0.91225704724666479</v>
      </c>
      <c r="J83" s="39">
        <f t="shared" si="11"/>
        <v>1.307457949432477E-3</v>
      </c>
      <c r="K83" s="51">
        <f>J83*$L$20</f>
        <v>0.25164756536970329</v>
      </c>
      <c r="L83" s="39">
        <f t="shared" si="8"/>
        <v>0.99999988491628422</v>
      </c>
      <c r="M83" s="51">
        <f t="shared" si="9"/>
        <v>0.25164753640916637</v>
      </c>
      <c r="N83" s="40">
        <f t="shared" si="16"/>
        <v>0.10782457579049219</v>
      </c>
    </row>
    <row r="84" spans="3:16" ht="15" x14ac:dyDescent="0.25">
      <c r="C84" s="38">
        <v>54</v>
      </c>
      <c r="D84" s="47">
        <f t="shared" si="12"/>
        <v>219.80335839157325</v>
      </c>
      <c r="E84" s="39">
        <f t="shared" si="13"/>
        <v>74336.312061769408</v>
      </c>
      <c r="F84">
        <f t="shared" si="10"/>
        <v>0.13900000000000001</v>
      </c>
      <c r="G84" s="39">
        <f t="shared" si="14"/>
        <v>0.12058965640171192</v>
      </c>
      <c r="H84" s="39">
        <f t="shared" si="15"/>
        <v>9.1822072909572824E-2</v>
      </c>
      <c r="I84" s="39">
        <f t="shared" si="7"/>
        <v>0.91226745219910388</v>
      </c>
      <c r="J84" s="39">
        <f t="shared" si="11"/>
        <v>1.1927377283484507E-3</v>
      </c>
      <c r="K84" s="51">
        <f>J84*$L$20</f>
        <v>0.22956726493097757</v>
      </c>
      <c r="L84" s="39">
        <f t="shared" si="8"/>
        <v>0.99999988523002792</v>
      </c>
      <c r="M84" s="51">
        <f t="shared" si="9"/>
        <v>0.22956723858354897</v>
      </c>
      <c r="N84" s="40">
        <f t="shared" si="16"/>
        <v>0.10781232228061612</v>
      </c>
    </row>
    <row r="85" spans="3:16" ht="15" x14ac:dyDescent="0.25">
      <c r="C85" s="38">
        <v>55</v>
      </c>
      <c r="D85" s="47">
        <f t="shared" si="12"/>
        <v>219.82732990211159</v>
      </c>
      <c r="E85" s="39">
        <f t="shared" si="13"/>
        <v>74360.635821596865</v>
      </c>
      <c r="F85">
        <f t="shared" si="10"/>
        <v>0.13900000000000001</v>
      </c>
      <c r="G85" s="39">
        <f t="shared" si="14"/>
        <v>0.1205776241507604</v>
      </c>
      <c r="H85" s="39">
        <f t="shared" si="15"/>
        <v>9.1812059988115854E-2</v>
      </c>
      <c r="I85" s="39">
        <f t="shared" si="7"/>
        <v>0.91227658670718204</v>
      </c>
      <c r="J85" s="39">
        <f t="shared" si="11"/>
        <v>1.088095808582188E-3</v>
      </c>
      <c r="K85" s="51">
        <f>J85*$L$20</f>
        <v>0.20942674388689961</v>
      </c>
      <c r="L85" s="39">
        <f t="shared" si="8"/>
        <v>0.99999988550481933</v>
      </c>
      <c r="M85" s="51">
        <f t="shared" si="9"/>
        <v>0.20942671990854672</v>
      </c>
      <c r="N85" s="40">
        <f t="shared" si="16"/>
        <v>0.10780156493246493</v>
      </c>
    </row>
    <row r="86" spans="3:16" ht="15" x14ac:dyDescent="0.25">
      <c r="C86" s="38">
        <v>56</v>
      </c>
      <c r="D86" s="47">
        <f t="shared" si="12"/>
        <v>219.84837917598759</v>
      </c>
      <c r="E86" s="39">
        <f t="shared" si="13"/>
        <v>74381.998778673777</v>
      </c>
      <c r="F86">
        <f t="shared" si="10"/>
        <v>0.13900000000000001</v>
      </c>
      <c r="G86" s="39">
        <f t="shared" si="14"/>
        <v>0.12056706075783885</v>
      </c>
      <c r="H86" s="39">
        <f t="shared" si="15"/>
        <v>9.1803269488030956E-2</v>
      </c>
      <c r="I86" s="39">
        <f t="shared" si="7"/>
        <v>0.91228460610984219</v>
      </c>
      <c r="J86" s="39">
        <f t="shared" si="11"/>
        <v>9.9264433026374972E-4</v>
      </c>
      <c r="K86" s="51">
        <f>J86*$L$20</f>
        <v>0.19105511507833994</v>
      </c>
      <c r="L86" s="39">
        <f t="shared" si="8"/>
        <v>0.99999988574556986</v>
      </c>
      <c r="M86" s="51">
        <f t="shared" si="9"/>
        <v>0.19105509324944664</v>
      </c>
      <c r="N86" s="40">
        <f t="shared" si="16"/>
        <v>0.10779212080635978</v>
      </c>
    </row>
    <row r="87" spans="3:16" ht="15" x14ac:dyDescent="0.25">
      <c r="C87" s="38">
        <v>57</v>
      </c>
      <c r="D87" s="47">
        <f t="shared" si="12"/>
        <v>219.86686244720229</v>
      </c>
      <c r="E87" s="39">
        <f t="shared" si="13"/>
        <v>74400.760867125602</v>
      </c>
      <c r="F87">
        <f t="shared" si="10"/>
        <v>0.13900000000000001</v>
      </c>
      <c r="G87" s="39">
        <f t="shared" si="14"/>
        <v>0.12055778668768986</v>
      </c>
      <c r="H87" s="39">
        <f t="shared" si="15"/>
        <v>9.1795551977945727E-2</v>
      </c>
      <c r="I87" s="39">
        <f t="shared" si="7"/>
        <v>0.91229164670265828</v>
      </c>
      <c r="J87" s="39">
        <f t="shared" si="11"/>
        <v>9.0557414184183301E-4</v>
      </c>
      <c r="K87" s="51">
        <f>J87*$L$20</f>
        <v>0.17429664040451393</v>
      </c>
      <c r="L87" s="39">
        <f t="shared" si="8"/>
        <v>0.99999988595655431</v>
      </c>
      <c r="M87" s="51">
        <f t="shared" si="9"/>
        <v>0.17429662052712447</v>
      </c>
      <c r="N87" s="40">
        <f t="shared" si="16"/>
        <v>0.10778382939008418</v>
      </c>
    </row>
    <row r="88" spans="3:16" ht="15" x14ac:dyDescent="0.25">
      <c r="C88" s="38">
        <v>58</v>
      </c>
      <c r="D88" s="47">
        <f t="shared" si="12"/>
        <v>219.8830925232044</v>
      </c>
      <c r="E88" s="39">
        <f t="shared" si="13"/>
        <v>74417.238372594802</v>
      </c>
      <c r="F88">
        <f t="shared" si="10"/>
        <v>0.13900000000000001</v>
      </c>
      <c r="G88" s="39">
        <f t="shared" si="14"/>
        <v>0.12054964440006281</v>
      </c>
      <c r="H88" s="39">
        <f t="shared" si="15"/>
        <v>9.1788776337453498E-2</v>
      </c>
      <c r="I88" s="39">
        <f t="shared" si="7"/>
        <v>0.91229782808382176</v>
      </c>
      <c r="J88" s="39">
        <f t="shared" si="11"/>
        <v>8.2614772507223246E-4</v>
      </c>
      <c r="K88" s="51">
        <f>J88*$L$20</f>
        <v>0.1590093690893751</v>
      </c>
      <c r="L88" s="39">
        <f t="shared" si="8"/>
        <v>0.99999988614149748</v>
      </c>
      <c r="M88" s="51">
        <f t="shared" si="9"/>
        <v>0.15900935098480645</v>
      </c>
      <c r="N88" s="40">
        <f t="shared" si="16"/>
        <v>0.10777654983590067</v>
      </c>
    </row>
    <row r="89" spans="3:16" ht="15" x14ac:dyDescent="0.25">
      <c r="C89" s="38">
        <v>59</v>
      </c>
      <c r="D89" s="47">
        <f t="shared" si="12"/>
        <v>219.89734407878532</v>
      </c>
      <c r="E89" s="39">
        <f t="shared" si="13"/>
        <v>74431.709200765006</v>
      </c>
      <c r="F89">
        <f t="shared" si="10"/>
        <v>0.13900000000000001</v>
      </c>
      <c r="G89" s="39">
        <f t="shared" si="14"/>
        <v>0.12054249564345705</v>
      </c>
      <c r="H89" s="39">
        <f t="shared" si="15"/>
        <v>9.1782827503222891E-2</v>
      </c>
      <c r="I89" s="39">
        <f t="shared" si="7"/>
        <v>0.91230325520851252</v>
      </c>
      <c r="J89" s="39">
        <f t="shared" si="11"/>
        <v>7.5369277525978793E-4</v>
      </c>
      <c r="K89" s="51">
        <f>J89*$L$20</f>
        <v>0.14506390206521566</v>
      </c>
      <c r="L89" s="39">
        <f t="shared" si="8"/>
        <v>0.99999988630364811</v>
      </c>
      <c r="M89" s="51">
        <f t="shared" si="9"/>
        <v>0.14506388557197922</v>
      </c>
      <c r="N89" s="40">
        <f t="shared" si="16"/>
        <v>0.10777015854104102</v>
      </c>
    </row>
    <row r="90" spans="3:16" ht="15.75" thickBot="1" x14ac:dyDescent="0.3">
      <c r="C90" s="38">
        <v>60</v>
      </c>
      <c r="D90" s="47">
        <f t="shared" si="12"/>
        <v>219.90985830462444</v>
      </c>
      <c r="E90" s="39">
        <f t="shared" si="13"/>
        <v>74444.417515619774</v>
      </c>
      <c r="F90">
        <f t="shared" si="10"/>
        <v>0.13900000000000001</v>
      </c>
      <c r="G90" s="39">
        <f t="shared" si="14"/>
        <v>0.12053621908450039</v>
      </c>
      <c r="H90" s="39">
        <f t="shared" si="15"/>
        <v>9.1777604494848522E-2</v>
      </c>
      <c r="I90" s="56">
        <f t="shared" si="7"/>
        <v>0.91230802018849821</v>
      </c>
      <c r="J90" s="39">
        <f t="shared" si="11"/>
        <v>6.8759637229664236E-4</v>
      </c>
      <c r="K90" s="51">
        <f>J90*$L$20</f>
        <v>0.13234227006734511</v>
      </c>
      <c r="L90" s="39">
        <f t="shared" si="8"/>
        <v>0.99999988644584126</v>
      </c>
      <c r="M90" s="51">
        <f t="shared" si="9"/>
        <v>0.13234225503932998</v>
      </c>
      <c r="N90" s="40">
        <f t="shared" si="16"/>
        <v>0.10776454702826919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2.38772342936962E-4</v>
      </c>
      <c r="G91" s="43">
        <f>EXP(-SUM(G31:G90))</f>
        <v>8.8863261794153175E-5</v>
      </c>
      <c r="H91" s="43">
        <f>EXP(-SUM(H31:H90))</f>
        <v>6.2729968509874477E-4</v>
      </c>
      <c r="I91" s="43"/>
      <c r="J91" s="43"/>
      <c r="K91" s="43"/>
      <c r="L91" s="43"/>
      <c r="M91" s="43"/>
      <c r="N91" s="43">
        <f>EXP(-SUM(N31:N90))</f>
        <v>2.3877234293696159E-4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-3.885273421617828E-4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5D5-AB8E-4DEC-90B4-6139988C581A}">
  <sheetPr>
    <tabColor indexed="42"/>
    <pageSetUpPr fitToPage="1"/>
  </sheetPr>
  <dimension ref="A1:R99"/>
  <sheetViews>
    <sheetView topLeftCell="J15" zoomScaleNormal="100" workbookViewId="0">
      <selection activeCell="K18" sqref="K18:L18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">
      <c r="K18" t="s">
        <v>82</v>
      </c>
      <c r="L18" s="53">
        <f>SUM(K35:K90)</f>
        <v>1114.6637150159954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v>0.27400000000000002</v>
      </c>
    </row>
    <row r="21" spans="1:16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461.03756215789565</v>
      </c>
    </row>
    <row r="22" spans="1:16" x14ac:dyDescent="0.2">
      <c r="E22" t="s">
        <v>52</v>
      </c>
      <c r="F22">
        <f t="shared" ref="F22:F23" si="0">1-0.87</f>
        <v>0.13</v>
      </c>
      <c r="G22">
        <v>0.13900000000000001</v>
      </c>
    </row>
    <row r="23" spans="1:16" ht="15" x14ac:dyDescent="0.25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2132.5477779414809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1458.4429033484782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0.93140000000000001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1986.2550003746953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1358.3937201787726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G24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 t="shared" ref="K31:K62" si="6">J31*$L$21</f>
        <v>461.03756215789565</v>
      </c>
      <c r="L31" s="39">
        <f>1/(1+EXP(-(D31-$B$36)/$B$37))</f>
        <v>3.4955463231936684E-2</v>
      </c>
      <c r="M31" s="51">
        <f>K31*L31</f>
        <v>16.115781552552043</v>
      </c>
      <c r="N31" s="40">
        <f t="shared" ref="N31:N62" si="7">$G31*(-LN(F$91)/SUM($G$31:$G$90))</f>
        <v>0.62197915588963837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8">EXP(-H32)</f>
        <v>0.71370810411110963</v>
      </c>
      <c r="J32" s="39">
        <f>I31*J31</f>
        <v>0.53075948136672835</v>
      </c>
      <c r="K32" s="51">
        <f t="shared" si="6"/>
        <v>244.70005738150547</v>
      </c>
      <c r="L32" s="39">
        <f t="shared" ref="L32:L90" si="9">1/(1+EXP(-(D32-$B$36)/$B$37))</f>
        <v>0.27625097736326432</v>
      </c>
      <c r="M32" s="51">
        <f t="shared" ref="M32:M90" si="10">K32*L32</f>
        <v>67.598630012487746</v>
      </c>
      <c r="N32" s="40">
        <f t="shared" si="7"/>
        <v>0.3494010254599344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8"/>
        <v>0.78732566466808906</v>
      </c>
      <c r="J33" s="39">
        <f t="shared" ref="J33:J90" si="12">I32*J32</f>
        <v>0.37880734318524351</v>
      </c>
      <c r="K33" s="51">
        <f t="shared" si="6"/>
        <v>174.64441402963402</v>
      </c>
      <c r="L33" s="39">
        <f t="shared" si="9"/>
        <v>0.75114882253533211</v>
      </c>
      <c r="M33" s="51">
        <f t="shared" si="10"/>
        <v>131.18394596073264</v>
      </c>
      <c r="N33" s="40">
        <f t="shared" si="7"/>
        <v>0.25505496684868212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8"/>
        <v>0.82659434663457076</v>
      </c>
      <c r="J34" s="39">
        <f t="shared" si="12"/>
        <v>0.29824474325447475</v>
      </c>
      <c r="K34" s="51">
        <f t="shared" si="6"/>
        <v>137.50202935645052</v>
      </c>
      <c r="L34" s="39">
        <f t="shared" si="9"/>
        <v>0.94885289796786965</v>
      </c>
      <c r="M34" s="51">
        <f t="shared" si="10"/>
        <v>130.46919903133116</v>
      </c>
      <c r="N34" s="40">
        <f t="shared" si="7"/>
        <v>0.20710596956060892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8"/>
        <v>0.85081242687156877</v>
      </c>
      <c r="J35" s="39">
        <f t="shared" si="12"/>
        <v>0.24652741868762787</v>
      </c>
      <c r="K35" s="51">
        <f t="shared" si="6"/>
        <v>113.6584001168228</v>
      </c>
      <c r="L35" s="39">
        <f t="shared" si="9"/>
        <v>0.98917478501449496</v>
      </c>
      <c r="M35" s="51">
        <f t="shared" si="10"/>
        <v>112.42802350064964</v>
      </c>
      <c r="N35" s="40">
        <f t="shared" si="7"/>
        <v>0.17817454072579508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8"/>
        <v>0.86711893600982148</v>
      </c>
      <c r="J36" s="39">
        <f t="shared" si="12"/>
        <v>0.20974859138400401</v>
      </c>
      <c r="K36" s="51">
        <f t="shared" si="6"/>
        <v>96.701979237733809</v>
      </c>
      <c r="L36" s="39">
        <f t="shared" si="9"/>
        <v>0.99730878521373822</v>
      </c>
      <c r="M36" s="51">
        <f t="shared" si="10"/>
        <v>96.441733441348447</v>
      </c>
      <c r="N36" s="40">
        <f t="shared" si="7"/>
        <v>0.15891780442033093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8"/>
        <v>0.87875975619427538</v>
      </c>
      <c r="J37" s="39">
        <f t="shared" si="12"/>
        <v>0.18187697539045636</v>
      </c>
      <c r="K37" s="51">
        <f t="shared" si="6"/>
        <v>83.852117346667583</v>
      </c>
      <c r="L37" s="39">
        <f t="shared" si="9"/>
        <v>0.99921140366081784</v>
      </c>
      <c r="M37" s="51">
        <f t="shared" si="10"/>
        <v>83.785991873895327</v>
      </c>
      <c r="N37" s="40">
        <f t="shared" si="7"/>
        <v>0.14526167221476724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8"/>
        <v>0.8874218805951577</v>
      </c>
      <c r="J38" s="39">
        <f t="shared" si="12"/>
        <v>0.15982616655146964</v>
      </c>
      <c r="K38" s="51">
        <f t="shared" si="6"/>
        <v>73.685866195931368</v>
      </c>
      <c r="L38" s="39">
        <f t="shared" si="9"/>
        <v>0.99973193071965849</v>
      </c>
      <c r="M38" s="51">
        <f t="shared" si="10"/>
        <v>73.666113278808879</v>
      </c>
      <c r="N38" s="40">
        <f t="shared" si="7"/>
        <v>0.13514066667883565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8"/>
        <v>0.89406876324721229</v>
      </c>
      <c r="J39" s="39">
        <f t="shared" si="12"/>
        <v>0.14183323728942007</v>
      </c>
      <c r="K39" s="51">
        <f t="shared" si="6"/>
        <v>65.390449952876565</v>
      </c>
      <c r="L39" s="39">
        <f t="shared" si="9"/>
        <v>0.99989609475737939</v>
      </c>
      <c r="M39" s="51">
        <f t="shared" si="10"/>
        <v>65.383655542309143</v>
      </c>
      <c r="N39" s="40">
        <f t="shared" si="7"/>
        <v>0.12739388433783247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8"/>
        <v>0.8992906718500191</v>
      </c>
      <c r="J40" s="39">
        <f t="shared" si="12"/>
        <v>0.12680866705070021</v>
      </c>
      <c r="K40" s="51">
        <f t="shared" si="6"/>
        <v>58.463558717547095</v>
      </c>
      <c r="L40" s="39">
        <f t="shared" si="9"/>
        <v>0.99995479693923295</v>
      </c>
      <c r="M40" s="51">
        <f t="shared" si="10"/>
        <v>58.460915985749729</v>
      </c>
      <c r="N40" s="40">
        <f t="shared" si="7"/>
        <v>0.1213177338531355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8"/>
        <v>0.90346947380408216</v>
      </c>
      <c r="J41" s="39">
        <f t="shared" si="12"/>
        <v>0.11403785138842958</v>
      </c>
      <c r="K41" s="51">
        <f t="shared" si="6"/>
        <v>52.575732997845968</v>
      </c>
      <c r="L41" s="39">
        <f t="shared" si="9"/>
        <v>0.99997823539378006</v>
      </c>
      <c r="M41" s="51">
        <f t="shared" si="10"/>
        <v>52.574588707720544</v>
      </c>
      <c r="N41" s="40">
        <f t="shared" si="7"/>
        <v>0.11646045986008557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8"/>
        <v>0.90686319336899124</v>
      </c>
      <c r="J42" s="39">
        <f t="shared" si="12"/>
        <v>0.10302971758765259</v>
      </c>
      <c r="K42" s="51">
        <f t="shared" si="6"/>
        <v>47.500569826427814</v>
      </c>
      <c r="L42" s="39">
        <f t="shared" si="9"/>
        <v>0.99998854423990524</v>
      </c>
      <c r="M42" s="51">
        <f t="shared" si="10"/>
        <v>47.500025671295518</v>
      </c>
      <c r="N42" s="40">
        <f t="shared" si="7"/>
        <v>0.11251845972500477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8"/>
        <v>0.90965248133450594</v>
      </c>
      <c r="J43" s="39">
        <f t="shared" si="12"/>
        <v>9.343385870344395E-2</v>
      </c>
      <c r="K43" s="51">
        <f t="shared" si="6"/>
        <v>43.076518439641077</v>
      </c>
      <c r="L43" s="39">
        <f t="shared" si="9"/>
        <v>0.99999347961407314</v>
      </c>
      <c r="M43" s="51">
        <f t="shared" si="10"/>
        <v>43.076237564116468</v>
      </c>
      <c r="N43" s="40">
        <f t="shared" si="7"/>
        <v>0.10928000372494037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8"/>
        <v>0.91196761166292994</v>
      </c>
      <c r="J44" s="39">
        <f t="shared" si="12"/>
        <v>8.499234141024542E-2</v>
      </c>
      <c r="K44" s="51">
        <f t="shared" si="6"/>
        <v>39.184661885871108</v>
      </c>
      <c r="L44" s="39">
        <f t="shared" si="9"/>
        <v>0.99999602480778349</v>
      </c>
      <c r="M44" s="51">
        <f t="shared" si="10"/>
        <v>39.184506119308175</v>
      </c>
      <c r="N44" s="40">
        <f t="shared" si="7"/>
        <v>0.10659284402503767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8"/>
        <v>0.91390490285816717</v>
      </c>
      <c r="J45" s="39">
        <f t="shared" si="12"/>
        <v>7.7510262605541849E-2</v>
      </c>
      <c r="K45" s="51">
        <f t="shared" si="6"/>
        <v>35.735142513877314</v>
      </c>
      <c r="L45" s="39">
        <f t="shared" si="9"/>
        <v>0.99999742580321138</v>
      </c>
      <c r="M45" s="51">
        <f t="shared" si="10"/>
        <v>35.73505052458821</v>
      </c>
      <c r="N45" s="40">
        <f t="shared" si="7"/>
        <v>0.10434465386622617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8"/>
        <v>0.91553710088296469</v>
      </c>
      <c r="J46" s="39">
        <f t="shared" si="12"/>
        <v>7.0837009017028746E-2</v>
      </c>
      <c r="K46" s="51">
        <f t="shared" si="6"/>
        <v>32.658521947767802</v>
      </c>
      <c r="L46" s="39">
        <f t="shared" si="9"/>
        <v>0.99999824235741874</v>
      </c>
      <c r="M46" s="51">
        <f t="shared" si="10"/>
        <v>32.658464545758989</v>
      </c>
      <c r="N46" s="40">
        <f t="shared" si="7"/>
        <v>0.10245072932404606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8"/>
        <v>0.91692016492037831</v>
      </c>
      <c r="J47" s="39">
        <f t="shared" si="12"/>
        <v>6.4853909870670925E-2</v>
      </c>
      <c r="K47" s="51">
        <f t="shared" si="6"/>
        <v>29.900088503182008</v>
      </c>
      <c r="L47" s="39">
        <f t="shared" si="9"/>
        <v>0.99999874275405831</v>
      </c>
      <c r="M47" s="51">
        <f t="shared" si="10"/>
        <v>29.900050911417082</v>
      </c>
      <c r="N47" s="40">
        <f t="shared" si="7"/>
        <v>0.10084598760261843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8"/>
        <v>0.91809783106839005</v>
      </c>
      <c r="J48" s="39">
        <f t="shared" si="12"/>
        <v>5.9465857734346934E-2</v>
      </c>
      <c r="K48" s="51">
        <f t="shared" si="6"/>
        <v>27.415994081471556</v>
      </c>
      <c r="L48" s="39">
        <f t="shared" si="9"/>
        <v>0.99999906319706888</v>
      </c>
      <c r="M48" s="51">
        <f t="shared" si="10"/>
        <v>27.415968398087941</v>
      </c>
      <c r="N48" s="40">
        <f t="shared" si="7"/>
        <v>9.9479604676395134E-2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8"/>
        <v>0.91910475951904547</v>
      </c>
      <c r="J49" s="39">
        <f t="shared" si="12"/>
        <v>5.4595475008525365E-2</v>
      </c>
      <c r="K49" s="51">
        <f t="shared" si="6"/>
        <v>25.170564702782851</v>
      </c>
      <c r="L49" s="39">
        <f t="shared" si="9"/>
        <v>0.99999927647723441</v>
      </c>
      <c r="M49" s="51">
        <f t="shared" si="10"/>
        <v>25.170546491306265</v>
      </c>
      <c r="N49" s="40">
        <f t="shared" si="7"/>
        <v>9.8311327856563213E-2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8"/>
        <v>0.91996875350958018</v>
      </c>
      <c r="J50" s="39">
        <f t="shared" si="12"/>
        <v>5.0178960928538761E-2</v>
      </c>
      <c r="K50" s="51">
        <f t="shared" si="6"/>
        <v>23.134385818109806</v>
      </c>
      <c r="L50" s="39">
        <f t="shared" si="9"/>
        <v>0.99999942332204073</v>
      </c>
      <c r="M50" s="51">
        <f t="shared" si="10"/>
        <v>23.134372477019404</v>
      </c>
      <c r="N50" s="40">
        <f t="shared" si="7"/>
        <v>9.7308881862715552E-2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8"/>
        <v>0.92071235501852466</v>
      </c>
      <c r="J51" s="39">
        <f t="shared" si="12"/>
        <v>4.6163076137833728E-2</v>
      </c>
      <c r="K51" s="51">
        <f t="shared" si="6"/>
        <v>21.282912084296186</v>
      </c>
      <c r="L51" s="39">
        <f t="shared" si="9"/>
        <v>0.99999952747543397</v>
      </c>
      <c r="M51" s="51">
        <f t="shared" si="10"/>
        <v>21.282902027597387</v>
      </c>
      <c r="N51" s="40">
        <f t="shared" si="7"/>
        <v>9.6446106893153055E-2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8"/>
        <v>0.9213540127990687</v>
      </c>
      <c r="J52" s="39">
        <f t="shared" si="12"/>
        <v>4.2502914545764353E-2</v>
      </c>
      <c r="K52" s="51">
        <f t="shared" si="6"/>
        <v>19.595440106784562</v>
      </c>
      <c r="L52" s="39">
        <f t="shared" si="9"/>
        <v>0.99999960330085746</v>
      </c>
      <c r="M52" s="51">
        <f t="shared" si="10"/>
        <v>19.595432333290272</v>
      </c>
      <c r="N52" s="40">
        <f t="shared" si="7"/>
        <v>9.5701597715867837E-2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8"/>
        <v>0.92190895118809635</v>
      </c>
      <c r="J53" s="39">
        <f t="shared" si="12"/>
        <v>3.9160230872395896E-2</v>
      </c>
      <c r="K53" s="51">
        <f t="shared" si="6"/>
        <v>18.054337374949768</v>
      </c>
      <c r="L53" s="39">
        <f t="shared" si="9"/>
        <v>0.99999965978114413</v>
      </c>
      <c r="M53" s="51">
        <f t="shared" si="10"/>
        <v>18.054331232523761</v>
      </c>
      <c r="N53" s="40">
        <f t="shared" si="7"/>
        <v>9.505769258404928E-2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8"/>
        <v>0.92238982583697005</v>
      </c>
      <c r="J54" s="39">
        <f t="shared" si="12"/>
        <v>3.6102167371854212E-2</v>
      </c>
      <c r="K54" s="51">
        <f t="shared" si="6"/>
        <v>16.644455233735989</v>
      </c>
      <c r="L54" s="39">
        <f t="shared" si="9"/>
        <v>0.99999970270549565</v>
      </c>
      <c r="M54" s="51">
        <f t="shared" si="10"/>
        <v>16.644450285430921</v>
      </c>
      <c r="N54" s="40">
        <f t="shared" si="7"/>
        <v>9.4499710835617201E-2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8"/>
        <v>0.92280722525880665</v>
      </c>
      <c r="J55" s="39">
        <f t="shared" si="12"/>
        <v>3.3300271874461745E-2</v>
      </c>
      <c r="K55" s="51">
        <f t="shared" si="6"/>
        <v>15.352676164196982</v>
      </c>
      <c r="L55" s="39">
        <f t="shared" si="9"/>
        <v>0.99999973590783675</v>
      </c>
      <c r="M55" s="51">
        <f t="shared" si="10"/>
        <v>15.352672109675522</v>
      </c>
      <c r="N55" s="40">
        <f t="shared" si="7"/>
        <v>9.4015370186189551E-2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8"/>
        <v>0.9231700591607791</v>
      </c>
      <c r="J56" s="39">
        <f t="shared" si="12"/>
        <v>3.0729731488835923E-2</v>
      </c>
      <c r="K56" s="51">
        <f t="shared" si="6"/>
        <v>14.167560491379636</v>
      </c>
      <c r="L56" s="39">
        <f t="shared" si="9"/>
        <v>0.99999976199073459</v>
      </c>
      <c r="M56" s="51">
        <f t="shared" si="10"/>
        <v>14.16755711936897</v>
      </c>
      <c r="N56" s="40">
        <f t="shared" si="7"/>
        <v>9.3594335815125718E-2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8"/>
        <v>0.92348586251474674</v>
      </c>
      <c r="J57" s="39">
        <f t="shared" si="12"/>
        <v>2.8368768036543514E-2</v>
      </c>
      <c r="K57" s="51">
        <f t="shared" si="6"/>
        <v>13.079067656990853</v>
      </c>
      <c r="L57" s="39">
        <f t="shared" si="9"/>
        <v>0.99999978276108525</v>
      </c>
      <c r="M57" s="51">
        <f t="shared" si="10"/>
        <v>13.079064815708389</v>
      </c>
      <c r="N57" s="40">
        <f t="shared" si="7"/>
        <v>9.3227867446809498E-2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8"/>
        <v>0.92376103612732807</v>
      </c>
      <c r="J58" s="39">
        <f t="shared" si="12"/>
        <v>2.6198156218708166E-2</v>
      </c>
      <c r="K58" s="51">
        <f t="shared" si="6"/>
        <v>12.078334076104927</v>
      </c>
      <c r="L58" s="39">
        <f t="shared" si="9"/>
        <v>0.9999997994994072</v>
      </c>
      <c r="M58" s="51">
        <f t="shared" si="10"/>
        <v>12.078331654391784</v>
      </c>
      <c r="N58" s="40">
        <f t="shared" si="7"/>
        <v>9.2908540225095385E-2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8"/>
        <v>0.9240010387968941</v>
      </c>
      <c r="J59" s="39">
        <f t="shared" si="12"/>
        <v>2.420083593321946E-2</v>
      </c>
      <c r="K59" s="51">
        <f t="shared" si="6"/>
        <v>11.157494400834702</v>
      </c>
      <c r="L59" s="39">
        <f t="shared" si="9"/>
        <v>0.99999981313040098</v>
      </c>
      <c r="M59" s="51">
        <f t="shared" si="10"/>
        <v>11.157492315838198</v>
      </c>
      <c r="N59" s="40">
        <f t="shared" si="7"/>
        <v>9.2630021812909052E-2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8"/>
        <v>0.92421054215869014</v>
      </c>
      <c r="J60" s="39">
        <f t="shared" si="12"/>
        <v>2.2361597542047983E-2</v>
      </c>
      <c r="K60" s="51">
        <f t="shared" si="6"/>
        <v>10.309536416741794</v>
      </c>
      <c r="L60" s="39">
        <f t="shared" si="9"/>
        <v>0.99999982433342938</v>
      </c>
      <c r="M60" s="51">
        <f t="shared" si="10"/>
        <v>10.309534605700888</v>
      </c>
      <c r="N60" s="40">
        <f t="shared" si="7"/>
        <v>9.2386892803023049E-2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8"/>
        <v>0.9243935564811635</v>
      </c>
      <c r="J61" s="39">
        <f t="shared" si="12"/>
        <v>2.0666824187870598E-2</v>
      </c>
      <c r="K61" s="51">
        <f t="shared" si="6"/>
        <v>9.5281822411216925</v>
      </c>
      <c r="L61" s="39">
        <f t="shared" si="9"/>
        <v>0.9999998336155741</v>
      </c>
      <c r="M61" s="51">
        <f t="shared" si="10"/>
        <v>9.5281806557805613</v>
      </c>
      <c r="N61" s="40">
        <f t="shared" si="7"/>
        <v>9.2174500835291301E-2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8"/>
        <v>0.92455353363091775</v>
      </c>
      <c r="J62" s="39">
        <f t="shared" si="12"/>
        <v>1.9104279112196636E-2</v>
      </c>
      <c r="K62" s="51">
        <f t="shared" si="6"/>
        <v>8.8077902686711447</v>
      </c>
      <c r="L62" s="39">
        <f t="shared" si="9"/>
        <v>0.99999984136087761</v>
      </c>
      <c r="M62" s="51">
        <f t="shared" si="10"/>
        <v>8.8077888714110255</v>
      </c>
      <c r="N62" s="40">
        <f t="shared" si="7"/>
        <v>9.1988841198213586E-2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8"/>
        <v>0.92469345193229469</v>
      </c>
      <c r="J63" s="39">
        <f t="shared" si="12"/>
        <v>1.7662928760652733E-2</v>
      </c>
      <c r="K63" s="51">
        <f t="shared" ref="K63:K90" si="17">J63*$L$21</f>
        <v>8.1432736163799166</v>
      </c>
      <c r="L63" s="39">
        <f t="shared" si="9"/>
        <v>0.9999998478641241</v>
      </c>
      <c r="M63" s="51">
        <f t="shared" si="10"/>
        <v>8.1432723774958529</v>
      </c>
      <c r="N63" s="40">
        <f t="shared" ref="N63:N90" si="18">$G63*(-LN(F$91)/SUM($G$31:$G$90))</f>
        <v>9.1826458428095004E-2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8"/>
        <v>0.92481588654858282</v>
      </c>
      <c r="J64" s="39">
        <f t="shared" si="12"/>
        <v>1.6332794566922184E-2</v>
      </c>
      <c r="K64" s="51">
        <f t="shared" si="17"/>
        <v>7.5300317903595264</v>
      </c>
      <c r="L64" s="39">
        <f t="shared" si="9"/>
        <v>0.99999985335439878</v>
      </c>
      <c r="M64" s="51">
        <f t="shared" si="10"/>
        <v>7.5300306861134869</v>
      </c>
      <c r="N64" s="40">
        <f t="shared" si="18"/>
        <v>9.1684364696827669E-2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8"/>
        <v>0.92492306819384251</v>
      </c>
      <c r="J65" s="39">
        <f t="shared" si="12"/>
        <v>1.5104827887224016E-2</v>
      </c>
      <c r="K65" s="51">
        <f t="shared" si="17"/>
        <v>6.963893025940358</v>
      </c>
      <c r="L65" s="39">
        <f t="shared" si="9"/>
        <v>0.99999985801176661</v>
      </c>
      <c r="M65" s="51">
        <f t="shared" si="10"/>
        <v>6.9638920371494901</v>
      </c>
      <c r="N65" s="40">
        <f t="shared" si="18"/>
        <v>9.1559971729717596E-2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8"/>
        <v>0.92501693236970506</v>
      </c>
      <c r="J66" s="39">
        <f t="shared" si="12"/>
        <v>1.3970803753991153E-2</v>
      </c>
      <c r="K66" s="51">
        <f t="shared" si="17"/>
        <v>6.4410653041264583</v>
      </c>
      <c r="L66" s="39">
        <f t="shared" si="9"/>
        <v>0.9999998619792545</v>
      </c>
      <c r="M66" s="51">
        <f t="shared" si="10"/>
        <v>6.4410644151258234</v>
      </c>
      <c r="N66" s="40">
        <f t="shared" si="18"/>
        <v>9.1451033708476057E-2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8"/>
        <v>0.92509916085552457</v>
      </c>
      <c r="J67" s="39">
        <f t="shared" si="12"/>
        <v>1.2923230031256056E-2</v>
      </c>
      <c r="K67" s="51">
        <f t="shared" si="17"/>
        <v>5.9580944688159976</v>
      </c>
      <c r="L67" s="39">
        <f t="shared" si="9"/>
        <v>0.99999986537156971</v>
      </c>
      <c r="M67" s="51">
        <f t="shared" si="10"/>
        <v>5.9580936666870921</v>
      </c>
      <c r="N67" s="40">
        <f t="shared" si="18"/>
        <v>9.1355599155318795E-2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8"/>
        <v>0.92517121682395997</v>
      </c>
      <c r="J68" s="39">
        <f t="shared" si="12"/>
        <v>1.1955269257457891E-2</v>
      </c>
      <c r="K68" s="51">
        <f t="shared" si="17"/>
        <v>5.5118281933996212</v>
      </c>
      <c r="L68" s="39">
        <f t="shared" si="9"/>
        <v>0.99999986828152632</v>
      </c>
      <c r="M68" s="51">
        <f t="shared" si="10"/>
        <v>5.5118274673900247</v>
      </c>
      <c r="N68" s="40">
        <f t="shared" si="18"/>
        <v>9.1271970207478112E-2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8"/>
        <v>0.92523437467940017</v>
      </c>
      <c r="J69" s="39">
        <f t="shared" si="12"/>
        <v>1.1060671006380397E-2</v>
      </c>
      <c r="K69" s="51">
        <f t="shared" si="17"/>
        <v>5.0993847966121368</v>
      </c>
      <c r="L69" s="39">
        <f t="shared" si="9"/>
        <v>0.99999987078483632</v>
      </c>
      <c r="M69" s="51">
        <f t="shared" si="10"/>
        <v>5.0993841376942957</v>
      </c>
      <c r="N69" s="40">
        <f t="shared" si="18"/>
        <v>9.1198668009990505E-2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8"/>
        <v>0.92528974550324194</v>
      </c>
      <c r="J70" s="39">
        <f t="shared" si="12"/>
        <v>1.0233713022122939E-2</v>
      </c>
      <c r="K70" s="51">
        <f t="shared" si="17"/>
        <v>4.7181261035430708</v>
      </c>
      <c r="L70" s="39">
        <f t="shared" si="9"/>
        <v>0.99999987294372128</v>
      </c>
      <c r="M70" s="51">
        <f t="shared" si="10"/>
        <v>4.7181255040755259</v>
      </c>
      <c r="N70" s="40">
        <f t="shared" si="18"/>
        <v>9.1134403202053155E-2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8"/>
        <v>0.92533829882299024</v>
      </c>
      <c r="J71" s="39">
        <f t="shared" si="12"/>
        <v>9.469149717793347E-3</v>
      </c>
      <c r="K71" s="51">
        <f t="shared" si="17"/>
        <v>4.3656337015995703</v>
      </c>
      <c r="L71" s="39">
        <f t="shared" si="9"/>
        <v>0.99999987480966579</v>
      </c>
      <c r="M71" s="51">
        <f t="shared" si="10"/>
        <v>4.3656331550644278</v>
      </c>
      <c r="N71" s="40">
        <f t="shared" si="18"/>
        <v>9.1078050665895152E-2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8"/>
        <v>0.92538088129042639</v>
      </c>
      <c r="J72" s="39">
        <f t="shared" si="12"/>
        <v>8.762166891163093E-3</v>
      </c>
      <c r="K72" s="51">
        <f t="shared" si="17"/>
        <v>4.0396880627224601</v>
      </c>
      <c r="L72" s="39">
        <f t="shared" si="9"/>
        <v>0.99999987642553378</v>
      </c>
      <c r="M72" s="51">
        <f t="shared" si="10"/>
        <v>4.0396875635201637</v>
      </c>
      <c r="N72" s="40">
        <f t="shared" si="18"/>
        <v>9.1028627859785494E-2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8"/>
        <v>0.92541823274950452</v>
      </c>
      <c r="J73" s="39">
        <f t="shared" si="12"/>
        <v>8.1083417197582979E-3</v>
      </c>
      <c r="K73" s="51">
        <f t="shared" si="17"/>
        <v>3.7382500996205246</v>
      </c>
      <c r="L73" s="39">
        <f t="shared" si="9"/>
        <v>0.99999987782721322</v>
      </c>
      <c r="M73" s="51">
        <f t="shared" si="10"/>
        <v>3.7382496429080923</v>
      </c>
      <c r="N73" s="40">
        <f t="shared" si="18"/>
        <v>9.0985276178014385E-2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8"/>
        <v>0.92545100009102199</v>
      </c>
      <c r="J74" s="39">
        <f t="shared" si="12"/>
        <v>7.5036072648278027E-3</v>
      </c>
      <c r="K74" s="51">
        <f t="shared" si="17"/>
        <v>3.4594448007664855</v>
      </c>
      <c r="L74" s="39">
        <f t="shared" si="9"/>
        <v>0.99999987904490562</v>
      </c>
      <c r="M74" s="51">
        <f t="shared" si="10"/>
        <v>3.4594443823290133</v>
      </c>
      <c r="N74" s="40">
        <f t="shared" si="18"/>
        <v>9.0947244877589678E-2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8"/>
        <v>0.92547974922382681</v>
      </c>
      <c r="J75" s="39">
        <f t="shared" si="12"/>
        <v>6.9442208475251482E-3</v>
      </c>
      <c r="K75" s="51">
        <f t="shared" si="17"/>
        <v>3.2015466506290302</v>
      </c>
      <c r="L75" s="39">
        <f t="shared" si="9"/>
        <v>0.99999988010414398</v>
      </c>
      <c r="M75" s="51">
        <f t="shared" si="10"/>
        <v>3.2015462667768539</v>
      </c>
      <c r="N75" s="40">
        <f t="shared" si="18"/>
        <v>9.0913877189358214E-2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8"/>
        <v>0.92550497543784072</v>
      </c>
      <c r="J76" s="39">
        <f t="shared" si="12"/>
        <v>6.4267357685224439E-3</v>
      </c>
      <c r="K76" s="51">
        <f t="shared" si="17"/>
        <v>2.9629665913525374</v>
      </c>
      <c r="L76" s="39">
        <f t="shared" si="9"/>
        <v>0.99999988102660498</v>
      </c>
      <c r="M76" s="51">
        <f t="shared" si="10"/>
        <v>2.9629662388383426</v>
      </c>
      <c r="N76" s="40">
        <f t="shared" si="18"/>
        <v>9.0884598294409924E-2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8"/>
        <v>0.92552711238978957</v>
      </c>
      <c r="J77" s="39">
        <f t="shared" si="12"/>
        <v>5.9479759295918569E-3</v>
      </c>
      <c r="K77" s="51">
        <f t="shared" si="17"/>
        <v>2.7422403223528731</v>
      </c>
      <c r="L77" s="39">
        <f t="shared" si="9"/>
        <v>0.99999988183075983</v>
      </c>
      <c r="M77" s="51">
        <f t="shared" si="10"/>
        <v>2.7422399983044179</v>
      </c>
      <c r="N77" s="40">
        <f t="shared" si="18"/>
        <v>9.0858904898059659E-2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8"/>
        <v>0.92554653990615365</v>
      </c>
      <c r="J78" s="39">
        <f t="shared" si="12"/>
        <v>5.5050129866791257E-3</v>
      </c>
      <c r="K78" s="51">
        <f t="shared" si="17"/>
        <v>2.5380177670261004</v>
      </c>
      <c r="L78" s="39">
        <f t="shared" si="9"/>
        <v>0.99999988253240124</v>
      </c>
      <c r="M78" s="51">
        <f t="shared" si="10"/>
        <v>2.5380174688912476</v>
      </c>
      <c r="N78" s="40">
        <f t="shared" si="18"/>
        <v>9.0836356175864108E-2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8"/>
        <v>0.92556359076788008</v>
      </c>
      <c r="J79" s="39">
        <f t="shared" si="12"/>
        <v>5.0951457219593054E-3</v>
      </c>
      <c r="K79" s="51">
        <f t="shared" si="17"/>
        <v>2.3490535624913496</v>
      </c>
      <c r="L79" s="39">
        <f t="shared" si="9"/>
        <v>0.99999988314507327</v>
      </c>
      <c r="M79" s="51">
        <f t="shared" si="10"/>
        <v>2.3490532879928678</v>
      </c>
      <c r="N79" s="40">
        <f t="shared" si="18"/>
        <v>9.081656590087174E-2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8"/>
        <v>0.92557855661656363</v>
      </c>
      <c r="J80" s="39">
        <f t="shared" si="12"/>
        <v>4.7158813699022572E-3</v>
      </c>
      <c r="K80" s="51">
        <f t="shared" si="17"/>
        <v>2.1741984502055738</v>
      </c>
      <c r="L80" s="39">
        <f t="shared" si="9"/>
        <v>0.99999988368042225</v>
      </c>
      <c r="M80" s="51">
        <f t="shared" si="10"/>
        <v>2.1741981973037281</v>
      </c>
      <c r="N80" s="40">
        <f t="shared" si="18"/>
        <v>9.0799195590086493E-2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8"/>
        <v>0.92559169310113087</v>
      </c>
      <c r="J81" s="39">
        <f t="shared" si="12"/>
        <v>4.3649186715290743E-3</v>
      </c>
      <c r="K81" s="51">
        <f t="shared" si="17"/>
        <v>2.0123914633392448</v>
      </c>
      <c r="L81" s="39">
        <f t="shared" si="9"/>
        <v>0.99999988414848728</v>
      </c>
      <c r="M81" s="51">
        <f t="shared" si="10"/>
        <v>2.0123912302006497</v>
      </c>
      <c r="N81" s="40">
        <f t="shared" si="18"/>
        <v>9.0783948532092942E-2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8"/>
        <v>0.92560322436676479</v>
      </c>
      <c r="J82" s="39">
        <f t="shared" si="12"/>
        <v>4.0401324634293349E-3</v>
      </c>
      <c r="K82" s="51">
        <f t="shared" si="17"/>
        <v>1.862652821734434</v>
      </c>
      <c r="L82" s="39">
        <f t="shared" si="9"/>
        <v>0.99999988455793942</v>
      </c>
      <c r="M82" s="51">
        <f t="shared" si="10"/>
        <v>1.8626526067059541</v>
      </c>
      <c r="N82" s="40">
        <f t="shared" si="18"/>
        <v>9.0770564577840857E-2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8"/>
        <v>0.92561334697327713</v>
      </c>
      <c r="J83" s="39">
        <f t="shared" si="12"/>
        <v>3.739559635019033E-3</v>
      </c>
      <c r="K83" s="51">
        <f t="shared" si="17"/>
        <v>1.7240774576732449</v>
      </c>
      <c r="L83" s="39">
        <f t="shared" si="9"/>
        <v>0.99999988491628422</v>
      </c>
      <c r="M83" s="51">
        <f t="shared" si="10"/>
        <v>1.7240772592600049</v>
      </c>
      <c r="N83" s="40">
        <f t="shared" si="18"/>
        <v>9.0758815593435779E-2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8"/>
        <v>0.9256222333178703</v>
      </c>
      <c r="J84" s="39">
        <f t="shared" si="12"/>
        <v>3.4613863099761336E-3</v>
      </c>
      <c r="K84" s="51">
        <f t="shared" si="17"/>
        <v>1.5958291060381107</v>
      </c>
      <c r="L84" s="39">
        <f t="shared" si="9"/>
        <v>0.99999988523002792</v>
      </c>
      <c r="M84" s="51">
        <f t="shared" si="10"/>
        <v>1.5958289228848488</v>
      </c>
      <c r="N84" s="40">
        <f t="shared" si="18"/>
        <v>9.0748501488000524E-2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8"/>
        <v>0.9256300346268489</v>
      </c>
      <c r="J85" s="39">
        <f t="shared" si="12"/>
        <v>3.2039361266160108E-3</v>
      </c>
      <c r="K85" s="51">
        <f t="shared" si="17"/>
        <v>1.4771349011246564</v>
      </c>
      <c r="L85" s="39">
        <f t="shared" si="9"/>
        <v>0.99999988550481933</v>
      </c>
      <c r="M85" s="51">
        <f t="shared" si="10"/>
        <v>1.4771347319998289</v>
      </c>
      <c r="N85" s="40">
        <f t="shared" si="18"/>
        <v>9.0739446741714996E-2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8"/>
        <v>0.9256368835720078</v>
      </c>
      <c r="J86" s="39">
        <f t="shared" si="12"/>
        <v>2.9656595078217901E-3</v>
      </c>
      <c r="K86" s="51">
        <f t="shared" si="17"/>
        <v>1.3672804296765428</v>
      </c>
      <c r="L86" s="39">
        <f t="shared" si="9"/>
        <v>0.99999988574556986</v>
      </c>
      <c r="M86" s="51">
        <f t="shared" si="10"/>
        <v>1.3672802734586964</v>
      </c>
      <c r="N86" s="40">
        <f t="shared" si="18"/>
        <v>9.073149736938188E-2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8"/>
        <v>0.92564289655989884</v>
      </c>
      <c r="J87" s="39">
        <f t="shared" si="12"/>
        <v>2.7451238245558562E-3</v>
      </c>
      <c r="K87" s="51">
        <f t="shared" si="17"/>
        <v>1.2656051958947907</v>
      </c>
      <c r="L87" s="39">
        <f t="shared" si="9"/>
        <v>0.99999988595655431</v>
      </c>
      <c r="M87" s="51">
        <f t="shared" si="10"/>
        <v>1.2656050515608133</v>
      </c>
      <c r="N87" s="40">
        <f t="shared" si="18"/>
        <v>9.0724518263595955E-2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8"/>
        <v>0.92564817573573355</v>
      </c>
      <c r="J88" s="39">
        <f t="shared" si="12"/>
        <v>2.5410043683774704E-3</v>
      </c>
      <c r="K88" s="51">
        <f t="shared" si="17"/>
        <v>1.1714984594293123</v>
      </c>
      <c r="L88" s="39">
        <f t="shared" si="9"/>
        <v>0.99999988614149748</v>
      </c>
      <c r="M88" s="51">
        <f t="shared" si="10"/>
        <v>1.171498326044252</v>
      </c>
      <c r="N88" s="40">
        <f t="shared" si="18"/>
        <v>9.0718390869067383E-2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8"/>
        <v>0.9256528107381562</v>
      </c>
      <c r="J89" s="39">
        <f t="shared" si="12"/>
        <v>2.3520760581251352E-3</v>
      </c>
      <c r="K89" s="51">
        <f t="shared" si="17"/>
        <v>1.0843954118479653</v>
      </c>
      <c r="L89" s="39">
        <f t="shared" si="9"/>
        <v>0.99999988630364811</v>
      </c>
      <c r="M89" s="51">
        <f t="shared" si="10"/>
        <v>1.084395288556163</v>
      </c>
      <c r="N89" s="40">
        <f t="shared" si="18"/>
        <v>9.0713011146056025E-2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8"/>
        <v>0.92565688023637305</v>
      </c>
      <c r="J90" s="39">
        <f t="shared" si="12"/>
        <v>2.1772058142734544E-3</v>
      </c>
      <c r="K90" s="51">
        <f t="shared" si="17"/>
        <v>1.0037736609286296</v>
      </c>
      <c r="L90" s="39">
        <f t="shared" si="9"/>
        <v>0.99999988644584126</v>
      </c>
      <c r="M90" s="51">
        <f t="shared" si="10"/>
        <v>1.0037735469459559</v>
      </c>
      <c r="N90" s="40">
        <f t="shared" si="18"/>
        <v>9.0708287786384775E-2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DC66-B64C-4829-B3C2-82D08085DBE7}">
  <sheetPr>
    <tabColor indexed="42"/>
    <pageSetUpPr fitToPage="1"/>
  </sheetPr>
  <dimension ref="A1:R99"/>
  <sheetViews>
    <sheetView topLeftCell="C16" zoomScaleNormal="100" workbookViewId="0">
      <selection activeCell="K18" sqref="K18:L18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6" x14ac:dyDescent="0.2">
      <c r="K18" t="s">
        <v>82</v>
      </c>
      <c r="L18" s="53">
        <f>SUM(K35:K90)</f>
        <v>1297.3074074073731</v>
      </c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v>0.27400000000000002</v>
      </c>
    </row>
    <row r="21" spans="1:16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536.58106604097384</v>
      </c>
    </row>
    <row r="22" spans="1:16" x14ac:dyDescent="0.2">
      <c r="E22" t="s">
        <v>52</v>
      </c>
      <c r="F22">
        <f t="shared" ref="F22:F23" si="0">1-0.87</f>
        <v>0.13</v>
      </c>
      <c r="G22">
        <v>0.13900000000000001</v>
      </c>
    </row>
    <row r="23" spans="1:16" ht="15" x14ac:dyDescent="0.25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2481.9772920785481</v>
      </c>
    </row>
    <row r="24" spans="1:16" x14ac:dyDescent="0.2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1697.4166794041059</v>
      </c>
    </row>
    <row r="25" spans="1:16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0.49819999999999998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1236.5210869135326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845.65298967912554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G25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 t="shared" ref="K31:K62" si="6">J31*$L$21</f>
        <v>536.58106604097384</v>
      </c>
      <c r="L31" s="39">
        <f>1/(1+EXP(-(D31-$B$36)/$B$37))</f>
        <v>3.4955463231936684E-2</v>
      </c>
      <c r="M31" s="51">
        <f>K31*L31</f>
        <v>18.756439724948653</v>
      </c>
      <c r="N31" s="40">
        <f t="shared" ref="N31:N62" si="7">$G31*(-LN(F$91)/SUM($G$31:$G$90))</f>
        <v>0.62197915588963837</v>
      </c>
    </row>
    <row r="32" spans="1:16" ht="15" x14ac:dyDescent="0.25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8">EXP(-H32)</f>
        <v>0.71370810411110963</v>
      </c>
      <c r="J32" s="39">
        <f>I31*J31</f>
        <v>0.53075948136672835</v>
      </c>
      <c r="K32" s="51">
        <f t="shared" si="6"/>
        <v>284.79548832311349</v>
      </c>
      <c r="L32" s="39">
        <f t="shared" ref="L32:L90" si="9">1/(1+EXP(-(D32-$B$36)/$B$37))</f>
        <v>0.27625097736326432</v>
      </c>
      <c r="M32" s="51">
        <f t="shared" ref="M32:M90" si="10">K32*L32</f>
        <v>78.675031997908235</v>
      </c>
      <c r="N32" s="40">
        <f t="shared" si="7"/>
        <v>0.3494010254599344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8"/>
        <v>0.78732566466808906</v>
      </c>
      <c r="J33" s="39">
        <f t="shared" ref="J33:J90" si="12">I32*J32</f>
        <v>0.37880734318524351</v>
      </c>
      <c r="K33" s="51">
        <f t="shared" si="6"/>
        <v>203.26084803048698</v>
      </c>
      <c r="L33" s="39">
        <f t="shared" si="9"/>
        <v>0.75114882253533211</v>
      </c>
      <c r="M33" s="51">
        <f t="shared" si="10"/>
        <v>152.67914666563337</v>
      </c>
      <c r="N33" s="40">
        <f t="shared" si="7"/>
        <v>0.25505496684868212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8"/>
        <v>0.82659434663457076</v>
      </c>
      <c r="J34" s="39">
        <f t="shared" si="12"/>
        <v>0.29824474325447475</v>
      </c>
      <c r="K34" s="51">
        <f t="shared" si="6"/>
        <v>160.03248227660259</v>
      </c>
      <c r="L34" s="39">
        <f t="shared" si="9"/>
        <v>0.94885289796786965</v>
      </c>
      <c r="M34" s="51">
        <f t="shared" si="10"/>
        <v>151.8472845771461</v>
      </c>
      <c r="N34" s="40">
        <f t="shared" si="7"/>
        <v>0.20710596956060892</v>
      </c>
    </row>
    <row r="35" spans="1:14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8"/>
        <v>0.85081242687156877</v>
      </c>
      <c r="J35" s="39">
        <f t="shared" si="12"/>
        <v>0.24652741868762787</v>
      </c>
      <c r="K35" s="51">
        <f t="shared" si="6"/>
        <v>132.28194512773686</v>
      </c>
      <c r="L35" s="39">
        <f t="shared" si="9"/>
        <v>0.98917478501449496</v>
      </c>
      <c r="M35" s="51">
        <f t="shared" si="10"/>
        <v>130.84996463302832</v>
      </c>
      <c r="N35" s="40">
        <f t="shared" si="7"/>
        <v>0.17817454072579508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8"/>
        <v>0.86711893600982148</v>
      </c>
      <c r="J36" s="39">
        <f t="shared" si="12"/>
        <v>0.20974859138400401</v>
      </c>
      <c r="K36" s="51">
        <f t="shared" si="6"/>
        <v>112.54712276542149</v>
      </c>
      <c r="L36" s="39">
        <f t="shared" si="9"/>
        <v>0.99730878521373822</v>
      </c>
      <c r="M36" s="51">
        <f t="shared" si="10"/>
        <v>112.24423428448397</v>
      </c>
      <c r="N36" s="40">
        <f t="shared" si="7"/>
        <v>0.15891780442033093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8"/>
        <v>0.87875975619427538</v>
      </c>
      <c r="J37" s="39">
        <f t="shared" si="12"/>
        <v>0.18187697539045636</v>
      </c>
      <c r="K37" s="51">
        <f t="shared" si="6"/>
        <v>97.591741343319043</v>
      </c>
      <c r="L37" s="39">
        <f t="shared" si="9"/>
        <v>0.99921140366081784</v>
      </c>
      <c r="M37" s="51">
        <f t="shared" si="10"/>
        <v>97.514780853361287</v>
      </c>
      <c r="N37" s="40">
        <f t="shared" si="7"/>
        <v>0.14526167221476724</v>
      </c>
    </row>
    <row r="38" spans="1:14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8"/>
        <v>0.8874218805951577</v>
      </c>
      <c r="J38" s="39">
        <f t="shared" si="12"/>
        <v>0.15982616655146964</v>
      </c>
      <c r="K38" s="51">
        <f t="shared" si="6"/>
        <v>85.759694829429819</v>
      </c>
      <c r="L38" s="39">
        <f t="shared" si="9"/>
        <v>0.99973193071965849</v>
      </c>
      <c r="M38" s="51">
        <f t="shared" si="10"/>
        <v>85.736705289754582</v>
      </c>
      <c r="N38" s="40">
        <f t="shared" si="7"/>
        <v>0.13514066667883565</v>
      </c>
    </row>
    <row r="39" spans="1:14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8"/>
        <v>0.89406876324721229</v>
      </c>
      <c r="J39" s="39">
        <f t="shared" si="12"/>
        <v>0.14183323728942007</v>
      </c>
      <c r="K39" s="51">
        <f t="shared" si="6"/>
        <v>76.105029664799432</v>
      </c>
      <c r="L39" s="39">
        <f t="shared" si="9"/>
        <v>0.99989609475737939</v>
      </c>
      <c r="M39" s="51">
        <f t="shared" si="10"/>
        <v>76.097121953227457</v>
      </c>
      <c r="N39" s="40">
        <f t="shared" si="7"/>
        <v>0.12739388433783247</v>
      </c>
    </row>
    <row r="40" spans="1:14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8"/>
        <v>0.8992906718500191</v>
      </c>
      <c r="J40" s="39">
        <f t="shared" si="12"/>
        <v>0.12680866705070021</v>
      </c>
      <c r="K40" s="51">
        <f t="shared" si="6"/>
        <v>68.043129749299638</v>
      </c>
      <c r="L40" s="39">
        <f t="shared" si="9"/>
        <v>0.99995479693923295</v>
      </c>
      <c r="M40" s="51">
        <f t="shared" si="10"/>
        <v>68.040053991570801</v>
      </c>
      <c r="N40" s="40">
        <f t="shared" si="7"/>
        <v>0.1213177338531355</v>
      </c>
    </row>
    <row r="41" spans="1:14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8"/>
        <v>0.90346947380408216</v>
      </c>
      <c r="J41" s="39">
        <f t="shared" si="12"/>
        <v>0.11403785138842958</v>
      </c>
      <c r="K41" s="51">
        <f t="shared" si="6"/>
        <v>61.19055186702569</v>
      </c>
      <c r="L41" s="39">
        <f t="shared" si="9"/>
        <v>0.99997823539378006</v>
      </c>
      <c r="M41" s="51">
        <f t="shared" si="10"/>
        <v>61.189220078759924</v>
      </c>
      <c r="N41" s="40">
        <f t="shared" si="7"/>
        <v>0.11646045986008557</v>
      </c>
    </row>
    <row r="42" spans="1:14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8"/>
        <v>0.90686319336899124</v>
      </c>
      <c r="J42" s="39">
        <f t="shared" si="12"/>
        <v>0.10302971758765259</v>
      </c>
      <c r="K42" s="51">
        <f t="shared" si="6"/>
        <v>55.283795697083093</v>
      </c>
      <c r="L42" s="39">
        <f t="shared" si="9"/>
        <v>0.99998854423990524</v>
      </c>
      <c r="M42" s="51">
        <f t="shared" si="10"/>
        <v>55.283162379182457</v>
      </c>
      <c r="N42" s="40">
        <f t="shared" si="7"/>
        <v>0.11251845972500477</v>
      </c>
    </row>
    <row r="43" spans="1:14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8"/>
        <v>0.90965248133450594</v>
      </c>
      <c r="J43" s="39">
        <f t="shared" si="12"/>
        <v>9.343385870344395E-2</v>
      </c>
      <c r="K43" s="51">
        <f t="shared" si="6"/>
        <v>50.134839507415677</v>
      </c>
      <c r="L43" s="39">
        <f t="shared" si="9"/>
        <v>0.99999347961407314</v>
      </c>
      <c r="M43" s="51">
        <f t="shared" si="10"/>
        <v>50.13451260891371</v>
      </c>
      <c r="N43" s="40">
        <f t="shared" si="7"/>
        <v>0.10928000372494037</v>
      </c>
    </row>
    <row r="44" spans="1:14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8"/>
        <v>0.91196761166292994</v>
      </c>
      <c r="J44" s="39">
        <f t="shared" si="12"/>
        <v>8.499234141024542E-2</v>
      </c>
      <c r="K44" s="51">
        <f t="shared" si="6"/>
        <v>45.605281159227893</v>
      </c>
      <c r="L44" s="39">
        <f t="shared" si="9"/>
        <v>0.99999602480778349</v>
      </c>
      <c r="M44" s="51">
        <f t="shared" si="10"/>
        <v>45.6050998694692</v>
      </c>
      <c r="N44" s="40">
        <f t="shared" si="7"/>
        <v>0.10659284402503767</v>
      </c>
    </row>
    <row r="45" spans="1:14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8"/>
        <v>0.91390490285816717</v>
      </c>
      <c r="J45" s="39">
        <f t="shared" si="12"/>
        <v>7.7510262605541849E-2</v>
      </c>
      <c r="K45" s="51">
        <f t="shared" si="6"/>
        <v>41.590539337997477</v>
      </c>
      <c r="L45" s="39">
        <f t="shared" si="9"/>
        <v>0.99999742580321138</v>
      </c>
      <c r="M45" s="51">
        <f t="shared" si="10"/>
        <v>41.590432275764677</v>
      </c>
      <c r="N45" s="40">
        <f t="shared" si="7"/>
        <v>0.10434465386622617</v>
      </c>
    </row>
    <row r="46" spans="1:14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8"/>
        <v>0.91553710088296469</v>
      </c>
      <c r="J46" s="39">
        <f t="shared" si="12"/>
        <v>7.0837009017028746E-2</v>
      </c>
      <c r="K46" s="51">
        <f t="shared" si="6"/>
        <v>38.009797813511362</v>
      </c>
      <c r="L46" s="39">
        <f t="shared" si="9"/>
        <v>0.99999824235741874</v>
      </c>
      <c r="M46" s="51">
        <f t="shared" si="10"/>
        <v>38.009731005872219</v>
      </c>
      <c r="N46" s="40">
        <f t="shared" si="7"/>
        <v>0.10245072932404606</v>
      </c>
    </row>
    <row r="47" spans="1:14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8"/>
        <v>0.91692016492037831</v>
      </c>
      <c r="J47" s="39">
        <f t="shared" si="12"/>
        <v>6.4853909870670925E-2</v>
      </c>
      <c r="K47" s="51">
        <f t="shared" si="6"/>
        <v>34.799380095329838</v>
      </c>
      <c r="L47" s="39">
        <f t="shared" si="9"/>
        <v>0.99999874275405831</v>
      </c>
      <c r="M47" s="51">
        <f t="shared" si="10"/>
        <v>34.799336343950436</v>
      </c>
      <c r="N47" s="40">
        <f t="shared" si="7"/>
        <v>0.10084598760261843</v>
      </c>
    </row>
    <row r="48" spans="1:14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8"/>
        <v>0.91809783106839005</v>
      </c>
      <c r="J48" s="39">
        <f t="shared" si="12"/>
        <v>5.9465857734346934E-2</v>
      </c>
      <c r="K48" s="51">
        <f t="shared" si="6"/>
        <v>31.908253336136767</v>
      </c>
      <c r="L48" s="39">
        <f t="shared" si="9"/>
        <v>0.99999906319706888</v>
      </c>
      <c r="M48" s="51">
        <f t="shared" si="10"/>
        <v>31.908223444391513</v>
      </c>
      <c r="N48" s="40">
        <f t="shared" si="7"/>
        <v>9.9479604676395134E-2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8"/>
        <v>0.91910475951904547</v>
      </c>
      <c r="J49" s="39">
        <f t="shared" si="12"/>
        <v>5.4595475008525365E-2</v>
      </c>
      <c r="K49" s="51">
        <f t="shared" si="6"/>
        <v>29.294898181087884</v>
      </c>
      <c r="L49" s="39">
        <f t="shared" si="9"/>
        <v>0.99999927647723441</v>
      </c>
      <c r="M49" s="51">
        <f t="shared" si="10"/>
        <v>29.294876985562134</v>
      </c>
      <c r="N49" s="40">
        <f t="shared" si="7"/>
        <v>9.8311327856563213E-2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8"/>
        <v>0.91996875350958018</v>
      </c>
      <c r="J50" s="39">
        <f t="shared" si="12"/>
        <v>5.0178960928538761E-2</v>
      </c>
      <c r="K50" s="51">
        <f t="shared" si="6"/>
        <v>26.925080347863702</v>
      </c>
      <c r="L50" s="39">
        <f t="shared" si="9"/>
        <v>0.99999942332204073</v>
      </c>
      <c r="M50" s="51">
        <f t="shared" si="10"/>
        <v>26.925064820763314</v>
      </c>
      <c r="N50" s="40">
        <f t="shared" si="7"/>
        <v>9.7308881862715552E-2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8"/>
        <v>0.92071235501852466</v>
      </c>
      <c r="J51" s="39">
        <f t="shared" si="12"/>
        <v>4.6163076137833728E-2</v>
      </c>
      <c r="K51" s="51">
        <f t="shared" si="6"/>
        <v>24.770232605769461</v>
      </c>
      <c r="L51" s="39">
        <f t="shared" si="9"/>
        <v>0.99999952747543397</v>
      </c>
      <c r="M51" s="51">
        <f t="shared" si="10"/>
        <v>24.77022090122605</v>
      </c>
      <c r="N51" s="40">
        <f t="shared" si="7"/>
        <v>9.6446106893153055E-2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8"/>
        <v>0.9213540127990687</v>
      </c>
      <c r="J52" s="39">
        <f t="shared" si="12"/>
        <v>4.2502914545764353E-2</v>
      </c>
      <c r="K52" s="51">
        <f t="shared" si="6"/>
        <v>22.806259196814651</v>
      </c>
      <c r="L52" s="39">
        <f t="shared" si="9"/>
        <v>0.99999960330085746</v>
      </c>
      <c r="M52" s="51">
        <f t="shared" si="10"/>
        <v>22.806250149591182</v>
      </c>
      <c r="N52" s="40">
        <f t="shared" si="7"/>
        <v>9.5701597715867837E-2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8"/>
        <v>0.92190895118809635</v>
      </c>
      <c r="J53" s="39">
        <f t="shared" si="12"/>
        <v>3.9160230872395896E-2</v>
      </c>
      <c r="K53" s="51">
        <f t="shared" si="6"/>
        <v>21.012638427920844</v>
      </c>
      <c r="L53" s="39">
        <f t="shared" si="9"/>
        <v>0.99999965978114413</v>
      </c>
      <c r="M53" s="51">
        <f t="shared" si="10"/>
        <v>21.01263127902504</v>
      </c>
      <c r="N53" s="40">
        <f t="shared" si="7"/>
        <v>9.505769258404928E-2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8"/>
        <v>0.92238982583697005</v>
      </c>
      <c r="J54" s="39">
        <f t="shared" si="12"/>
        <v>3.6102167371854212E-2</v>
      </c>
      <c r="K54" s="51">
        <f t="shared" si="6"/>
        <v>19.371739454779195</v>
      </c>
      <c r="L54" s="39">
        <f t="shared" si="9"/>
        <v>0.99999970270549565</v>
      </c>
      <c r="M54" s="51">
        <f t="shared" si="10"/>
        <v>19.371733695667515</v>
      </c>
      <c r="N54" s="40">
        <f t="shared" si="7"/>
        <v>9.4499710835617201E-2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8"/>
        <v>0.92280722525880665</v>
      </c>
      <c r="J55" s="39">
        <f t="shared" si="12"/>
        <v>3.3300271874461745E-2</v>
      </c>
      <c r="K55" s="51">
        <f t="shared" si="6"/>
        <v>17.868295381852942</v>
      </c>
      <c r="L55" s="39">
        <f t="shared" si="9"/>
        <v>0.99999973590783675</v>
      </c>
      <c r="M55" s="51">
        <f t="shared" si="10"/>
        <v>17.868290662976161</v>
      </c>
      <c r="N55" s="40">
        <f t="shared" si="7"/>
        <v>9.4015370186189551E-2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8"/>
        <v>0.9231700591607791</v>
      </c>
      <c r="J56" s="39">
        <f t="shared" si="12"/>
        <v>3.0729731488835923E-2</v>
      </c>
      <c r="K56" s="51">
        <f t="shared" si="6"/>
        <v>16.48899208143246</v>
      </c>
      <c r="L56" s="39">
        <f t="shared" si="9"/>
        <v>0.99999976199073459</v>
      </c>
      <c r="M56" s="51">
        <f t="shared" si="10"/>
        <v>16.488988156899566</v>
      </c>
      <c r="N56" s="40">
        <f t="shared" si="7"/>
        <v>9.3594335815125718E-2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8"/>
        <v>0.92348586251474674</v>
      </c>
      <c r="J57" s="39">
        <f t="shared" si="12"/>
        <v>2.8368768036543514E-2</v>
      </c>
      <c r="K57" s="51">
        <f t="shared" si="6"/>
        <v>15.222143795317622</v>
      </c>
      <c r="L57" s="39">
        <f t="shared" si="9"/>
        <v>0.99999978276108525</v>
      </c>
      <c r="M57" s="51">
        <f t="shared" si="10"/>
        <v>15.222140488475624</v>
      </c>
      <c r="N57" s="40">
        <f t="shared" si="7"/>
        <v>9.3227867446809498E-2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8"/>
        <v>0.92376103612732807</v>
      </c>
      <c r="J58" s="39">
        <f t="shared" si="12"/>
        <v>2.6198156218708166E-2</v>
      </c>
      <c r="K58" s="51">
        <f t="shared" si="6"/>
        <v>14.057434592142396</v>
      </c>
      <c r="L58" s="39">
        <f t="shared" si="9"/>
        <v>0.9999997994994072</v>
      </c>
      <c r="M58" s="51">
        <f t="shared" si="10"/>
        <v>14.057431773618427</v>
      </c>
      <c r="N58" s="40">
        <f t="shared" si="7"/>
        <v>9.2908540225095385E-2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8"/>
        <v>0.9240010387968941</v>
      </c>
      <c r="J59" s="39">
        <f t="shared" si="12"/>
        <v>2.420083593321946E-2</v>
      </c>
      <c r="K59" s="51">
        <f t="shared" si="6"/>
        <v>12.985710344129604</v>
      </c>
      <c r="L59" s="39">
        <f t="shared" si="9"/>
        <v>0.99999981313040098</v>
      </c>
      <c r="M59" s="51">
        <f t="shared" si="10"/>
        <v>12.98570791749512</v>
      </c>
      <c r="N59" s="40">
        <f t="shared" si="7"/>
        <v>9.2630021812909052E-2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8"/>
        <v>0.92421054215869014</v>
      </c>
      <c r="J60" s="39">
        <f t="shared" si="12"/>
        <v>2.2361597542047983E-2</v>
      </c>
      <c r="K60" s="51">
        <f t="shared" si="6"/>
        <v>11.998809847491327</v>
      </c>
      <c r="L60" s="39">
        <f t="shared" si="9"/>
        <v>0.99999982433342938</v>
      </c>
      <c r="M60" s="51">
        <f t="shared" si="10"/>
        <v>11.998807739701549</v>
      </c>
      <c r="N60" s="40">
        <f t="shared" si="7"/>
        <v>9.2386892803023049E-2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8"/>
        <v>0.9243935564811635</v>
      </c>
      <c r="J61" s="39">
        <f t="shared" si="12"/>
        <v>2.0666824187870598E-2</v>
      </c>
      <c r="K61" s="51">
        <f t="shared" si="6"/>
        <v>11.089426554408989</v>
      </c>
      <c r="L61" s="39">
        <f t="shared" si="9"/>
        <v>0.9999998336155741</v>
      </c>
      <c r="M61" s="51">
        <f t="shared" si="10"/>
        <v>11.089424709301118</v>
      </c>
      <c r="N61" s="40">
        <f t="shared" si="7"/>
        <v>9.2174500835291301E-2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8"/>
        <v>0.92455353363091775</v>
      </c>
      <c r="J62" s="39">
        <f t="shared" si="12"/>
        <v>1.9104279112196636E-2</v>
      </c>
      <c r="K62" s="51">
        <f t="shared" si="6"/>
        <v>10.250994451966781</v>
      </c>
      <c r="L62" s="39">
        <f t="shared" si="9"/>
        <v>0.99999984136087761</v>
      </c>
      <c r="M62" s="51">
        <f t="shared" si="10"/>
        <v>10.250992825758017</v>
      </c>
      <c r="N62" s="40">
        <f t="shared" si="7"/>
        <v>9.1988841198213586E-2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8"/>
        <v>0.92469345193229469</v>
      </c>
      <c r="J63" s="39">
        <f t="shared" si="12"/>
        <v>1.7662928760652733E-2</v>
      </c>
      <c r="K63" s="51">
        <f t="shared" ref="K63:K90" si="17">J63*$L$21</f>
        <v>9.4775931437968204</v>
      </c>
      <c r="L63" s="39">
        <f t="shared" si="9"/>
        <v>0.9999998478641241</v>
      </c>
      <c r="M63" s="51">
        <f t="shared" si="10"/>
        <v>9.4775917019148856</v>
      </c>
      <c r="N63" s="40">
        <f t="shared" ref="N63:N90" si="18">$G63*(-LN(F$91)/SUM($G$31:$G$90))</f>
        <v>9.1826458428095004E-2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8"/>
        <v>0.92481588654858282</v>
      </c>
      <c r="J64" s="39">
        <f t="shared" si="12"/>
        <v>1.6332794566922184E-2</v>
      </c>
      <c r="K64" s="51">
        <f t="shared" si="17"/>
        <v>8.7638683201473313</v>
      </c>
      <c r="L64" s="39">
        <f t="shared" si="9"/>
        <v>0.99999985335439878</v>
      </c>
      <c r="M64" s="51">
        <f t="shared" si="10"/>
        <v>8.7638670349645924</v>
      </c>
      <c r="N64" s="40">
        <f t="shared" si="18"/>
        <v>9.1684364696827669E-2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8"/>
        <v>0.92492306819384251</v>
      </c>
      <c r="J65" s="39">
        <f t="shared" si="12"/>
        <v>1.5104827887224016E-2</v>
      </c>
      <c r="K65" s="51">
        <f t="shared" si="17"/>
        <v>8.1049646500920929</v>
      </c>
      <c r="L65" s="39">
        <f t="shared" si="9"/>
        <v>0.99999985801176661</v>
      </c>
      <c r="M65" s="51">
        <f t="shared" si="10"/>
        <v>8.1049634992824799</v>
      </c>
      <c r="N65" s="40">
        <f t="shared" si="18"/>
        <v>9.1559971729717596E-2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8"/>
        <v>0.92501693236970506</v>
      </c>
      <c r="J66" s="39">
        <f t="shared" si="12"/>
        <v>1.3970803753991153E-2</v>
      </c>
      <c r="K66" s="51">
        <f t="shared" si="17"/>
        <v>7.4964687717658123</v>
      </c>
      <c r="L66" s="39">
        <f t="shared" si="9"/>
        <v>0.9999998619792545</v>
      </c>
      <c r="M66" s="51">
        <f t="shared" si="10"/>
        <v>7.4964677370976034</v>
      </c>
      <c r="N66" s="40">
        <f t="shared" si="18"/>
        <v>9.1451033708476057E-2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8"/>
        <v>0.92509916085552457</v>
      </c>
      <c r="J67" s="39">
        <f t="shared" si="12"/>
        <v>1.2923230031256056E-2</v>
      </c>
      <c r="K67" s="51">
        <f t="shared" si="17"/>
        <v>6.9343605468641023</v>
      </c>
      <c r="L67" s="39">
        <f t="shared" si="9"/>
        <v>0.99999986537156971</v>
      </c>
      <c r="M67" s="51">
        <f t="shared" si="10"/>
        <v>6.9343596133020267</v>
      </c>
      <c r="N67" s="40">
        <f t="shared" si="18"/>
        <v>9.1355599155318795E-2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8"/>
        <v>0.92517121682395997</v>
      </c>
      <c r="J68" s="39">
        <f t="shared" si="12"/>
        <v>1.1955269257457891E-2</v>
      </c>
      <c r="K68" s="51">
        <f t="shared" si="17"/>
        <v>6.414971122973637</v>
      </c>
      <c r="L68" s="39">
        <f t="shared" si="9"/>
        <v>0.99999986828152632</v>
      </c>
      <c r="M68" s="51">
        <f t="shared" si="10"/>
        <v>6.4149702780034321</v>
      </c>
      <c r="N68" s="40">
        <f t="shared" si="18"/>
        <v>9.1271970207478112E-2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8"/>
        <v>0.92523437467940017</v>
      </c>
      <c r="J69" s="39">
        <f t="shared" si="12"/>
        <v>1.1060671006380397E-2</v>
      </c>
      <c r="K69" s="51">
        <f t="shared" si="17"/>
        <v>5.9349466397320843</v>
      </c>
      <c r="L69" s="39">
        <f t="shared" si="9"/>
        <v>0.99999987078483632</v>
      </c>
      <c r="M69" s="51">
        <f t="shared" si="10"/>
        <v>5.9349458728469831</v>
      </c>
      <c r="N69" s="40">
        <f t="shared" si="18"/>
        <v>9.1198668009990505E-2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8"/>
        <v>0.92528974550324194</v>
      </c>
      <c r="J70" s="39">
        <f t="shared" si="12"/>
        <v>1.0233713022122939E-2</v>
      </c>
      <c r="K70" s="51">
        <f t="shared" si="17"/>
        <v>5.4912166429681228</v>
      </c>
      <c r="L70" s="39">
        <f t="shared" si="9"/>
        <v>0.99999987294372128</v>
      </c>
      <c r="M70" s="51">
        <f t="shared" si="10"/>
        <v>5.4912159452745701</v>
      </c>
      <c r="N70" s="40">
        <f t="shared" si="18"/>
        <v>9.1134403202053155E-2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8"/>
        <v>0.92533829882299024</v>
      </c>
      <c r="J71" s="39">
        <f t="shared" si="12"/>
        <v>9.469149717793347E-3</v>
      </c>
      <c r="K71" s="51">
        <f t="shared" si="17"/>
        <v>5.0809664500751408</v>
      </c>
      <c r="L71" s="39">
        <f t="shared" si="9"/>
        <v>0.99999987480966579</v>
      </c>
      <c r="M71" s="51">
        <f t="shared" si="10"/>
        <v>5.0809658139872527</v>
      </c>
      <c r="N71" s="40">
        <f t="shared" si="18"/>
        <v>9.1078050665895152E-2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8"/>
        <v>0.92538088129042639</v>
      </c>
      <c r="J72" s="39">
        <f t="shared" si="12"/>
        <v>8.762166891163093E-3</v>
      </c>
      <c r="K72" s="51">
        <f t="shared" si="17"/>
        <v>4.7016128512892177</v>
      </c>
      <c r="L72" s="39">
        <f t="shared" si="9"/>
        <v>0.99999987642553378</v>
      </c>
      <c r="M72" s="51">
        <f t="shared" si="10"/>
        <v>4.7016122702899192</v>
      </c>
      <c r="N72" s="40">
        <f t="shared" si="18"/>
        <v>9.1028627859785494E-2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8"/>
        <v>0.92541823274950452</v>
      </c>
      <c r="J73" s="39">
        <f t="shared" si="12"/>
        <v>8.1083417197582979E-3</v>
      </c>
      <c r="K73" s="51">
        <f t="shared" si="17"/>
        <v>4.3507826438124102</v>
      </c>
      <c r="L73" s="39">
        <f t="shared" si="9"/>
        <v>0.99999987782721322</v>
      </c>
      <c r="M73" s="51">
        <f t="shared" si="10"/>
        <v>4.3507821122651702</v>
      </c>
      <c r="N73" s="40">
        <f t="shared" si="18"/>
        <v>9.0985276178014385E-2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8"/>
        <v>0.92545100009102199</v>
      </c>
      <c r="J74" s="39">
        <f t="shared" si="12"/>
        <v>7.5036072648278027E-3</v>
      </c>
      <c r="K74" s="51">
        <f t="shared" si="17"/>
        <v>4.0262935853140984</v>
      </c>
      <c r="L74" s="39">
        <f t="shared" si="9"/>
        <v>0.99999987904490562</v>
      </c>
      <c r="M74" s="51">
        <f t="shared" si="10"/>
        <v>4.0262930983133778</v>
      </c>
      <c r="N74" s="40">
        <f t="shared" si="18"/>
        <v>9.0947244877589678E-2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8"/>
        <v>0.92547974922382681</v>
      </c>
      <c r="J75" s="39">
        <f t="shared" si="12"/>
        <v>6.9442208475251482E-3</v>
      </c>
      <c r="K75" s="51">
        <f t="shared" si="17"/>
        <v>3.7261374251889987</v>
      </c>
      <c r="L75" s="39">
        <f t="shared" si="9"/>
        <v>0.99999988010414398</v>
      </c>
      <c r="M75" s="51">
        <f t="shared" si="10"/>
        <v>3.7261369784405622</v>
      </c>
      <c r="N75" s="40">
        <f t="shared" si="18"/>
        <v>9.0913877189358214E-2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8"/>
        <v>0.92550497543784072</v>
      </c>
      <c r="J76" s="39">
        <f t="shared" si="12"/>
        <v>6.4267357685224439E-3</v>
      </c>
      <c r="K76" s="51">
        <f t="shared" si="17"/>
        <v>3.44846472983743</v>
      </c>
      <c r="L76" s="39">
        <f t="shared" si="9"/>
        <v>0.99999988102660498</v>
      </c>
      <c r="M76" s="51">
        <f t="shared" si="10"/>
        <v>3.4484643195618734</v>
      </c>
      <c r="N76" s="40">
        <f t="shared" si="18"/>
        <v>9.0884598294409924E-2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8"/>
        <v>0.92552711238978957</v>
      </c>
      <c r="J77" s="39">
        <f t="shared" si="12"/>
        <v>5.9479759295918569E-3</v>
      </c>
      <c r="K77" s="51">
        <f t="shared" si="17"/>
        <v>3.1915712650864507</v>
      </c>
      <c r="L77" s="39">
        <f t="shared" si="9"/>
        <v>0.99999988183075983</v>
      </c>
      <c r="M77" s="51">
        <f t="shared" si="10"/>
        <v>3.1915708879408995</v>
      </c>
      <c r="N77" s="40">
        <f t="shared" si="18"/>
        <v>9.0858904898059659E-2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8"/>
        <v>0.92554653990615365</v>
      </c>
      <c r="J78" s="39">
        <f t="shared" si="12"/>
        <v>5.5050129866791257E-3</v>
      </c>
      <c r="K78" s="51">
        <f t="shared" si="17"/>
        <v>2.9538857369616904</v>
      </c>
      <c r="L78" s="39">
        <f t="shared" si="9"/>
        <v>0.99999988253240124</v>
      </c>
      <c r="M78" s="51">
        <f t="shared" si="10"/>
        <v>2.9538853899758259</v>
      </c>
      <c r="N78" s="40">
        <f t="shared" si="18"/>
        <v>9.0836356175864108E-2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8"/>
        <v>0.92556359076788008</v>
      </c>
      <c r="J79" s="39">
        <f t="shared" si="12"/>
        <v>5.0951457219593054E-3</v>
      </c>
      <c r="K79" s="51">
        <f t="shared" si="17"/>
        <v>2.7339587231230316</v>
      </c>
      <c r="L79" s="39">
        <f t="shared" si="9"/>
        <v>0.99999988314507327</v>
      </c>
      <c r="M79" s="51">
        <f t="shared" si="10"/>
        <v>2.7339584036464855</v>
      </c>
      <c r="N79" s="40">
        <f t="shared" si="18"/>
        <v>9.081656590087174E-2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8"/>
        <v>0.92557855661656363</v>
      </c>
      <c r="J80" s="39">
        <f t="shared" si="12"/>
        <v>4.7158813699022572E-3</v>
      </c>
      <c r="K80" s="51">
        <f t="shared" si="17"/>
        <v>2.5304526527849212</v>
      </c>
      <c r="L80" s="39">
        <f t="shared" si="9"/>
        <v>0.99999988368042225</v>
      </c>
      <c r="M80" s="51">
        <f t="shared" si="10"/>
        <v>2.5304523584437373</v>
      </c>
      <c r="N80" s="40">
        <f t="shared" si="18"/>
        <v>9.0799195590086493E-2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8"/>
        <v>0.92559169310113087</v>
      </c>
      <c r="J81" s="39">
        <f t="shared" si="12"/>
        <v>4.3649186715290743E-3</v>
      </c>
      <c r="K81" s="51">
        <f t="shared" si="17"/>
        <v>2.342132713951222</v>
      </c>
      <c r="L81" s="39">
        <f t="shared" si="9"/>
        <v>0.99999988414848728</v>
      </c>
      <c r="M81" s="51">
        <f t="shared" si="10"/>
        <v>2.3421324426116041</v>
      </c>
      <c r="N81" s="40">
        <f t="shared" si="18"/>
        <v>9.0783948532092942E-2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8"/>
        <v>0.92560322436676479</v>
      </c>
      <c r="J82" s="39">
        <f t="shared" si="12"/>
        <v>4.0401324634293349E-3</v>
      </c>
      <c r="K82" s="51">
        <f t="shared" si="17"/>
        <v>2.1678585841736582</v>
      </c>
      <c r="L82" s="39">
        <f t="shared" si="9"/>
        <v>0.99999988455793942</v>
      </c>
      <c r="M82" s="51">
        <f t="shared" si="10"/>
        <v>2.167858333911596</v>
      </c>
      <c r="N82" s="40">
        <f t="shared" si="18"/>
        <v>9.0770564577840857E-2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8"/>
        <v>0.92561334697327713</v>
      </c>
      <c r="J83" s="39">
        <f t="shared" si="12"/>
        <v>3.739559635019033E-3</v>
      </c>
      <c r="K83" s="51">
        <f t="shared" si="17"/>
        <v>2.0065768954823078</v>
      </c>
      <c r="L83" s="39">
        <f t="shared" si="9"/>
        <v>0.99999988491628422</v>
      </c>
      <c r="M83" s="51">
        <f t="shared" si="10"/>
        <v>2.0065766645579828</v>
      </c>
      <c r="N83" s="40">
        <f t="shared" si="18"/>
        <v>9.0758815593435779E-2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8"/>
        <v>0.9256222333178703</v>
      </c>
      <c r="J84" s="39">
        <f t="shared" si="12"/>
        <v>3.4613863099761336E-3</v>
      </c>
      <c r="K84" s="51">
        <f t="shared" si="17"/>
        <v>1.8573143561866265</v>
      </c>
      <c r="L84" s="39">
        <f t="shared" si="9"/>
        <v>0.99999988523002792</v>
      </c>
      <c r="M84" s="51">
        <f t="shared" si="10"/>
        <v>1.8573141430227098</v>
      </c>
      <c r="N84" s="40">
        <f t="shared" si="18"/>
        <v>9.0748501488000524E-2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8"/>
        <v>0.9256300346268489</v>
      </c>
      <c r="J85" s="39">
        <f t="shared" si="12"/>
        <v>3.2039361266160108E-3</v>
      </c>
      <c r="K85" s="51">
        <f t="shared" si="17"/>
        <v>1.7191714623468075</v>
      </c>
      <c r="L85" s="39">
        <f t="shared" si="9"/>
        <v>0.99999988550481933</v>
      </c>
      <c r="M85" s="51">
        <f t="shared" si="10"/>
        <v>1.7191712655099602</v>
      </c>
      <c r="N85" s="40">
        <f t="shared" si="18"/>
        <v>9.0739446741714996E-2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8"/>
        <v>0.9256368835720078</v>
      </c>
      <c r="J86" s="39">
        <f t="shared" si="12"/>
        <v>2.9656595078217901E-3</v>
      </c>
      <c r="K86" s="51">
        <f t="shared" si="17"/>
        <v>1.591316740221566</v>
      </c>
      <c r="L86" s="39">
        <f t="shared" si="9"/>
        <v>0.99999988574556986</v>
      </c>
      <c r="M86" s="51">
        <f t="shared" si="10"/>
        <v>1.5913165584065787</v>
      </c>
      <c r="N86" s="40">
        <f t="shared" si="18"/>
        <v>9.073149736938188E-2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8"/>
        <v>0.92564289655989884</v>
      </c>
      <c r="J87" s="39">
        <f t="shared" si="12"/>
        <v>2.7451238245558562E-3</v>
      </c>
      <c r="K87" s="51">
        <f t="shared" si="17"/>
        <v>1.4729814681946565</v>
      </c>
      <c r="L87" s="39">
        <f t="shared" si="9"/>
        <v>0.99999988595655431</v>
      </c>
      <c r="M87" s="51">
        <f t="shared" si="10"/>
        <v>1.4729813002107743</v>
      </c>
      <c r="N87" s="40">
        <f t="shared" si="18"/>
        <v>9.0724518263595955E-2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8"/>
        <v>0.92564817573573355</v>
      </c>
      <c r="J88" s="39">
        <f t="shared" si="12"/>
        <v>2.5410043683774704E-3</v>
      </c>
      <c r="K88" s="51">
        <f t="shared" si="17"/>
        <v>1.3634548327987543</v>
      </c>
      <c r="L88" s="39">
        <f t="shared" si="9"/>
        <v>0.99999988614149748</v>
      </c>
      <c r="M88" s="51">
        <f t="shared" si="10"/>
        <v>1.3634546775578289</v>
      </c>
      <c r="N88" s="40">
        <f t="shared" si="18"/>
        <v>9.0718390869067383E-2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8"/>
        <v>0.9256528107381562</v>
      </c>
      <c r="J89" s="39">
        <f t="shared" si="12"/>
        <v>2.3520760581251352E-3</v>
      </c>
      <c r="K89" s="51">
        <f t="shared" si="17"/>
        <v>1.2620794786782366</v>
      </c>
      <c r="L89" s="39">
        <f t="shared" si="9"/>
        <v>0.99999988630364811</v>
      </c>
      <c r="M89" s="51">
        <f t="shared" si="10"/>
        <v>1.262079335184404</v>
      </c>
      <c r="N89" s="40">
        <f t="shared" si="18"/>
        <v>9.0713011146056025E-2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8"/>
        <v>0.92565688023637305</v>
      </c>
      <c r="J90" s="39">
        <f t="shared" si="12"/>
        <v>2.1772058142734544E-3</v>
      </c>
      <c r="K90" s="51">
        <f t="shared" si="17"/>
        <v>1.1682474168134567</v>
      </c>
      <c r="L90" s="39">
        <f t="shared" si="9"/>
        <v>0.99999988644584126</v>
      </c>
      <c r="M90" s="51">
        <f t="shared" si="10"/>
        <v>1.1682472841541041</v>
      </c>
      <c r="N90" s="40">
        <f t="shared" si="18"/>
        <v>9.0708287786384775E-2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0394-4925-4126-B764-B801C3FA4937}">
  <sheetPr>
    <tabColor indexed="42"/>
    <pageSetUpPr fitToPage="1"/>
  </sheetPr>
  <dimension ref="A1:R99"/>
  <sheetViews>
    <sheetView topLeftCell="A15" zoomScale="70" zoomScaleNormal="70" workbookViewId="0">
      <selection activeCell="G20" sqref="G20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8" spans="1:18" x14ac:dyDescent="0.2">
      <c r="K18" t="s">
        <v>82</v>
      </c>
      <c r="L18" s="53">
        <f>SUM(K35:K90)</f>
        <v>1584.031146820922</v>
      </c>
      <c r="N18">
        <f>L18/N25</f>
        <v>807.5806308713087</v>
      </c>
    </row>
    <row r="19" spans="1:18" x14ac:dyDescent="0.2">
      <c r="F19" t="s">
        <v>57</v>
      </c>
      <c r="G19" t="s">
        <v>58</v>
      </c>
    </row>
    <row r="20" spans="1:18" x14ac:dyDescent="0.2">
      <c r="E20" t="s">
        <v>50</v>
      </c>
      <c r="F20">
        <f>1-0.76</f>
        <v>0.24</v>
      </c>
      <c r="G20">
        <v>0.27400000000000002</v>
      </c>
    </row>
    <row r="21" spans="1:18" ht="15" x14ac:dyDescent="0.25">
      <c r="E21" t="s">
        <v>51</v>
      </c>
      <c r="F21">
        <f>1-0.87</f>
        <v>0.13</v>
      </c>
      <c r="G21">
        <v>0.13900000000000001</v>
      </c>
      <c r="K21" s="54" t="s">
        <v>62</v>
      </c>
      <c r="L21" s="55">
        <v>655.17325851233443</v>
      </c>
      <c r="N21">
        <f>L23/N24</f>
        <v>655.17325851233477</v>
      </c>
    </row>
    <row r="22" spans="1:18" x14ac:dyDescent="0.2">
      <c r="E22" t="s">
        <v>52</v>
      </c>
      <c r="F22">
        <f t="shared" ref="F22:F23" si="0">1-0.87</f>
        <v>0.13</v>
      </c>
      <c r="G22">
        <v>0.13900000000000001</v>
      </c>
    </row>
    <row r="23" spans="1:18" ht="15" x14ac:dyDescent="0.25">
      <c r="E23" t="s">
        <v>53</v>
      </c>
      <c r="F23">
        <f t="shared" si="0"/>
        <v>0.13</v>
      </c>
      <c r="G23">
        <v>0.13900000000000001</v>
      </c>
      <c r="K23" s="29" t="s">
        <v>70</v>
      </c>
      <c r="L23" s="52">
        <f>SUM(K31:K90)</f>
        <v>3030.5302458818978</v>
      </c>
    </row>
    <row r="24" spans="1:18" x14ac:dyDescent="0.2">
      <c r="E24" t="s">
        <v>54</v>
      </c>
      <c r="F24">
        <f>1-0.89</f>
        <v>0.10999999999999999</v>
      </c>
      <c r="G24">
        <v>0.11700000000000001</v>
      </c>
      <c r="K24" t="s">
        <v>74</v>
      </c>
      <c r="L24" s="53">
        <f>SUM(M31:M90)</f>
        <v>2072.570366866903</v>
      </c>
      <c r="N24" s="57">
        <f>SUM(J31:J90)</f>
        <v>4.6255402010197324</v>
      </c>
    </row>
    <row r="25" spans="1:18" ht="15" x14ac:dyDescent="0.25">
      <c r="A25" s="5" t="s">
        <v>36</v>
      </c>
      <c r="E25" t="s">
        <v>55</v>
      </c>
      <c r="F25">
        <f t="shared" ref="F25:F26" si="1">1-0.89</f>
        <v>0.10999999999999999</v>
      </c>
      <c r="G25">
        <v>0.11700000000000001</v>
      </c>
      <c r="H25" s="27"/>
      <c r="I25" s="27"/>
      <c r="K25" t="s">
        <v>71</v>
      </c>
      <c r="L25" s="57">
        <v>1.8895999999999999</v>
      </c>
      <c r="N25" s="57">
        <f>SUM(J37:J90)</f>
        <v>1.9614526231416562</v>
      </c>
      <c r="P25" s="52"/>
    </row>
    <row r="26" spans="1:18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1"/>
        <v>0.10999999999999999</v>
      </c>
      <c r="G26">
        <v>0.11700000000000001</v>
      </c>
      <c r="H26" s="29"/>
      <c r="I26" s="29"/>
      <c r="J26" s="29"/>
      <c r="K26" s="29" t="s">
        <v>72</v>
      </c>
      <c r="L26" s="52">
        <f>L23*L25</f>
        <v>5726.4899526184336</v>
      </c>
      <c r="P26" s="53"/>
    </row>
    <row r="27" spans="1:18" ht="16.5" x14ac:dyDescent="0.3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3916.3289652316998</v>
      </c>
      <c r="M27" s="29"/>
      <c r="R27" s="58" t="s">
        <v>75</v>
      </c>
    </row>
    <row r="28" spans="1:18" ht="17.25" thickBot="1" x14ac:dyDescent="0.35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R28" s="58" t="s">
        <v>76</v>
      </c>
    </row>
    <row r="29" spans="1:18" ht="17.25" thickBot="1" x14ac:dyDescent="0.35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  <c r="R29" s="58" t="s">
        <v>77</v>
      </c>
    </row>
    <row r="30" spans="1:18" ht="16.5" x14ac:dyDescent="0.3">
      <c r="A30" s="33" t="s">
        <v>46</v>
      </c>
      <c r="B30" s="34">
        <v>0.13</v>
      </c>
      <c r="C30" s="38">
        <v>0</v>
      </c>
      <c r="D30" s="47">
        <f t="shared" ref="D30:D61" si="2">Linf*(1-EXP(-K*(C30)))</f>
        <v>0</v>
      </c>
      <c r="E30" s="39">
        <f t="shared" ref="E30:E61" si="3">a*D30^3*1000</f>
        <v>0</v>
      </c>
      <c r="G30" s="39"/>
      <c r="H30" s="39"/>
      <c r="I30" s="39"/>
      <c r="J30" s="39"/>
      <c r="K30" s="39"/>
      <c r="L30" s="39"/>
      <c r="M30" s="39"/>
      <c r="N30" s="40"/>
      <c r="R30" s="58" t="s">
        <v>78</v>
      </c>
    </row>
    <row r="31" spans="1:18" ht="16.5" x14ac:dyDescent="0.3">
      <c r="A31" s="33" t="s">
        <v>47</v>
      </c>
      <c r="B31" s="34">
        <v>0</v>
      </c>
      <c r="C31" s="38">
        <v>1</v>
      </c>
      <c r="D31" s="47">
        <f t="shared" si="2"/>
        <v>26.819005197476514</v>
      </c>
      <c r="E31" s="39">
        <f t="shared" si="3"/>
        <v>135.02868348376907</v>
      </c>
      <c r="F31">
        <f>G26</f>
        <v>0.11700000000000001</v>
      </c>
      <c r="G31" s="39">
        <f t="shared" ref="G31:G62" si="4">3.69*(E31^-0.305)</f>
        <v>0.82650679039230135</v>
      </c>
      <c r="H31" s="39">
        <f t="shared" ref="H31:H62" si="5">F31*Linf/D31*0.66</f>
        <v>0.63344631446652222</v>
      </c>
      <c r="I31" s="39">
        <f>EXP(-H31)</f>
        <v>0.53075948136672835</v>
      </c>
      <c r="J31" s="39">
        <v>1</v>
      </c>
      <c r="K31" s="51">
        <f>J31*$L$21</f>
        <v>655.17325851233443</v>
      </c>
      <c r="L31" s="39">
        <f>1/(1+EXP(-(D31-$B$36)/$B$37))</f>
        <v>3.4955463231936684E-2</v>
      </c>
      <c r="M31" s="51">
        <f>K31*L31</f>
        <v>22.901884748476053</v>
      </c>
      <c r="N31" s="40">
        <f t="shared" ref="N31:N62" si="6">$G31*(-LN(F$91)/SUM($G$31:$G$90))</f>
        <v>0.62197915588963837</v>
      </c>
      <c r="R31" s="58" t="s">
        <v>79</v>
      </c>
    </row>
    <row r="32" spans="1:18" ht="16.5" x14ac:dyDescent="0.3">
      <c r="A32" s="33" t="s">
        <v>48</v>
      </c>
      <c r="C32" s="38">
        <v>2</v>
      </c>
      <c r="D32" s="47">
        <f t="shared" si="2"/>
        <v>50.368651123215422</v>
      </c>
      <c r="E32" s="39">
        <f t="shared" si="3"/>
        <v>894.49723350922432</v>
      </c>
      <c r="F32">
        <f>F31</f>
        <v>0.11700000000000001</v>
      </c>
      <c r="G32" s="39">
        <f t="shared" si="4"/>
        <v>0.46429581663329828</v>
      </c>
      <c r="H32" s="39">
        <f t="shared" si="5"/>
        <v>0.33728121800287553</v>
      </c>
      <c r="I32" s="39">
        <f t="shared" ref="I32:I90" si="7">EXP(-H32)</f>
        <v>0.71370810411110963</v>
      </c>
      <c r="J32" s="39">
        <f>I31*J31</f>
        <v>0.53075948136672835</v>
      </c>
      <c r="K32" s="51">
        <f t="shared" ref="K32:K62" si="8">J32*$L$21</f>
        <v>347.73941889335606</v>
      </c>
      <c r="L32" s="39">
        <f t="shared" ref="L32:L90" si="9">1/(1+EXP(-(D32-$B$36)/$B$37))</f>
        <v>0.27625097736326432</v>
      </c>
      <c r="M32" s="51">
        <f t="shared" ref="M32:M90" si="10">K32*L32</f>
        <v>96.063354337023199</v>
      </c>
      <c r="N32" s="40">
        <f t="shared" si="6"/>
        <v>0.3494010254599344</v>
      </c>
      <c r="R32" s="58" t="s">
        <v>80</v>
      </c>
    </row>
    <row r="33" spans="1:18" ht="16.5" x14ac:dyDescent="0.3">
      <c r="A33" s="48" t="s">
        <v>59</v>
      </c>
      <c r="B33" s="49">
        <v>6.9999999999999999E-6</v>
      </c>
      <c r="C33" s="38">
        <v>3</v>
      </c>
      <c r="D33" s="47">
        <f t="shared" si="2"/>
        <v>71.047487610403778</v>
      </c>
      <c r="E33" s="39">
        <f t="shared" si="3"/>
        <v>2510.4074489886248</v>
      </c>
      <c r="F33">
        <f t="shared" ref="F33:F90" si="11">F32</f>
        <v>0.11700000000000001</v>
      </c>
      <c r="G33" s="39">
        <f t="shared" si="4"/>
        <v>0.33892560550875356</v>
      </c>
      <c r="H33" s="39">
        <f t="shared" si="5"/>
        <v>0.23911331098937155</v>
      </c>
      <c r="I33" s="39">
        <f t="shared" si="7"/>
        <v>0.78732566466808906</v>
      </c>
      <c r="J33" s="39">
        <f t="shared" ref="J33:J90" si="12">I32*J32</f>
        <v>0.37880734318524351</v>
      </c>
      <c r="K33" s="51">
        <f t="shared" si="8"/>
        <v>248.18444138307612</v>
      </c>
      <c r="L33" s="39">
        <f t="shared" si="9"/>
        <v>0.75114882253533211</v>
      </c>
      <c r="M33" s="51">
        <f t="shared" si="10"/>
        <v>186.42345091648679</v>
      </c>
      <c r="N33" s="40">
        <f t="shared" si="6"/>
        <v>0.25505496684868212</v>
      </c>
      <c r="R33" s="58" t="s">
        <v>81</v>
      </c>
    </row>
    <row r="34" spans="1:18" ht="15" x14ac:dyDescent="0.25">
      <c r="A34" s="48" t="s">
        <v>60</v>
      </c>
      <c r="B34" s="41">
        <v>3</v>
      </c>
      <c r="C34" s="38">
        <v>4</v>
      </c>
      <c r="D34" s="47">
        <f t="shared" si="2"/>
        <v>89.205479446557234</v>
      </c>
      <c r="E34" s="39">
        <f t="shared" si="3"/>
        <v>4969.0416298994933</v>
      </c>
      <c r="F34">
        <f t="shared" si="11"/>
        <v>0.11700000000000001</v>
      </c>
      <c r="G34" s="39">
        <f t="shared" si="4"/>
        <v>0.27520936763192289</v>
      </c>
      <c r="H34" s="39">
        <f t="shared" si="5"/>
        <v>0.19044121622795276</v>
      </c>
      <c r="I34" s="39">
        <f t="shared" si="7"/>
        <v>0.82659434663457076</v>
      </c>
      <c r="J34" s="39">
        <f t="shared" si="12"/>
        <v>0.29824474325447475</v>
      </c>
      <c r="K34" s="51">
        <f t="shared" si="8"/>
        <v>195.40198027220879</v>
      </c>
      <c r="L34" s="39">
        <f t="shared" si="9"/>
        <v>0.94885289796786965</v>
      </c>
      <c r="M34" s="51">
        <f t="shared" si="10"/>
        <v>185.4077352499458</v>
      </c>
      <c r="N34" s="40">
        <f t="shared" si="6"/>
        <v>0.20710596956060892</v>
      </c>
    </row>
    <row r="35" spans="1:18" ht="15" x14ac:dyDescent="0.25">
      <c r="C35" s="38">
        <v>5</v>
      </c>
      <c r="D35" s="47">
        <f t="shared" si="2"/>
        <v>105.14992911257647</v>
      </c>
      <c r="E35" s="39">
        <f t="shared" si="3"/>
        <v>8138.1369269998377</v>
      </c>
      <c r="F35">
        <f t="shared" si="11"/>
        <v>0.11700000000000001</v>
      </c>
      <c r="G35" s="39">
        <f t="shared" si="4"/>
        <v>0.23676431338645854</v>
      </c>
      <c r="H35" s="39">
        <f t="shared" si="5"/>
        <v>0.16156358966073808</v>
      </c>
      <c r="I35" s="39">
        <f t="shared" si="7"/>
        <v>0.85081242687156877</v>
      </c>
      <c r="J35" s="39">
        <f t="shared" si="12"/>
        <v>0.24652741868762787</v>
      </c>
      <c r="K35" s="51">
        <f t="shared" si="8"/>
        <v>161.51817221420771</v>
      </c>
      <c r="L35" s="39">
        <f t="shared" si="9"/>
        <v>0.98917478501449496</v>
      </c>
      <c r="M35" s="51">
        <f t="shared" si="10"/>
        <v>159.76970327592309</v>
      </c>
      <c r="N35" s="40">
        <f t="shared" si="6"/>
        <v>0.17817454072579508</v>
      </c>
    </row>
    <row r="36" spans="1:18" ht="15" x14ac:dyDescent="0.25">
      <c r="A36" s="48" t="s">
        <v>68</v>
      </c>
      <c r="B36">
        <v>60</v>
      </c>
      <c r="C36" s="38">
        <v>6</v>
      </c>
      <c r="D36" s="47">
        <f t="shared" si="2"/>
        <v>119.15067751285082</v>
      </c>
      <c r="E36" s="39">
        <f t="shared" si="3"/>
        <v>11840.978389974145</v>
      </c>
      <c r="F36">
        <f t="shared" si="11"/>
        <v>0.11700000000000001</v>
      </c>
      <c r="G36" s="39">
        <f t="shared" si="4"/>
        <v>0.21117531548106228</v>
      </c>
      <c r="H36" s="39">
        <f t="shared" si="5"/>
        <v>0.1425791305145348</v>
      </c>
      <c r="I36" s="39">
        <f t="shared" si="7"/>
        <v>0.86711893600982148</v>
      </c>
      <c r="J36" s="39">
        <f t="shared" si="12"/>
        <v>0.20974859138400401</v>
      </c>
      <c r="K36" s="51">
        <f t="shared" si="8"/>
        <v>137.42166808543007</v>
      </c>
      <c r="L36" s="39">
        <f t="shared" si="9"/>
        <v>0.99730878521373822</v>
      </c>
      <c r="M36" s="51">
        <f t="shared" si="10"/>
        <v>137.05183686032581</v>
      </c>
      <c r="N36" s="40">
        <f t="shared" si="6"/>
        <v>0.15891780442033093</v>
      </c>
    </row>
    <row r="37" spans="1:18" ht="15" x14ac:dyDescent="0.25">
      <c r="A37" s="48" t="s">
        <v>69</v>
      </c>
      <c r="B37">
        <v>10</v>
      </c>
      <c r="C37" s="38">
        <v>7</v>
      </c>
      <c r="D37" s="47">
        <f t="shared" si="2"/>
        <v>131.4446707126001</v>
      </c>
      <c r="E37" s="39">
        <f t="shared" si="3"/>
        <v>15897.43245240639</v>
      </c>
      <c r="F37">
        <f t="shared" si="11"/>
        <v>0.11700000000000001</v>
      </c>
      <c r="G37" s="39">
        <f t="shared" si="4"/>
        <v>0.19302858838978323</v>
      </c>
      <c r="H37" s="39">
        <f t="shared" si="5"/>
        <v>0.12924373356409891</v>
      </c>
      <c r="I37" s="39">
        <f t="shared" si="7"/>
        <v>0.87875975619427538</v>
      </c>
      <c r="J37" s="39">
        <f t="shared" si="12"/>
        <v>0.18187697539045636</v>
      </c>
      <c r="K37" s="51">
        <f t="shared" si="8"/>
        <v>119.16093061493295</v>
      </c>
      <c r="L37" s="39">
        <f t="shared" si="9"/>
        <v>0.99921140366081784</v>
      </c>
      <c r="M37" s="51">
        <f t="shared" si="10"/>
        <v>119.06696074127647</v>
      </c>
      <c r="N37" s="40">
        <f t="shared" si="6"/>
        <v>0.14526167221476724</v>
      </c>
    </row>
    <row r="38" spans="1:18" ht="15" x14ac:dyDescent="0.25">
      <c r="C38" s="38">
        <v>8</v>
      </c>
      <c r="D38" s="47">
        <f t="shared" si="2"/>
        <v>142.23996996906837</v>
      </c>
      <c r="E38" s="39">
        <f t="shared" si="3"/>
        <v>20144.801660531481</v>
      </c>
      <c r="F38">
        <f t="shared" si="11"/>
        <v>0.11700000000000001</v>
      </c>
      <c r="G38" s="39">
        <f t="shared" si="4"/>
        <v>0.17957945633795316</v>
      </c>
      <c r="H38" s="39">
        <f t="shared" si="5"/>
        <v>0.11943478337132885</v>
      </c>
      <c r="I38" s="39">
        <f t="shared" si="7"/>
        <v>0.8874218805951577</v>
      </c>
      <c r="J38" s="39">
        <f t="shared" si="12"/>
        <v>0.15982616655146964</v>
      </c>
      <c r="K38" s="51">
        <f t="shared" si="8"/>
        <v>104.71383033506143</v>
      </c>
      <c r="L38" s="39">
        <f t="shared" si="9"/>
        <v>0.99973193071965849</v>
      </c>
      <c r="M38" s="51">
        <f t="shared" si="10"/>
        <v>104.6857597739217</v>
      </c>
      <c r="N38" s="40">
        <f t="shared" si="6"/>
        <v>0.13514066667883565</v>
      </c>
    </row>
    <row r="39" spans="1:18" ht="15" x14ac:dyDescent="0.25">
      <c r="C39" s="38">
        <v>9</v>
      </c>
      <c r="D39" s="47">
        <f t="shared" si="2"/>
        <v>151.7192729215933</v>
      </c>
      <c r="E39" s="39">
        <f t="shared" si="3"/>
        <v>24446.703112480769</v>
      </c>
      <c r="F39">
        <f t="shared" si="11"/>
        <v>0.11700000000000001</v>
      </c>
      <c r="G39" s="39">
        <f t="shared" si="4"/>
        <v>0.16928527180154024</v>
      </c>
      <c r="H39" s="39">
        <f t="shared" si="5"/>
        <v>0.11197259038262991</v>
      </c>
      <c r="I39" s="39">
        <f t="shared" si="7"/>
        <v>0.89406876324721229</v>
      </c>
      <c r="J39" s="39">
        <f t="shared" si="12"/>
        <v>0.14183323728942007</v>
      </c>
      <c r="K39" s="51">
        <f t="shared" si="8"/>
        <v>92.92534424026249</v>
      </c>
      <c r="L39" s="39">
        <f t="shared" si="9"/>
        <v>0.99989609475737939</v>
      </c>
      <c r="M39" s="51">
        <f t="shared" si="10"/>
        <v>92.915688809823607</v>
      </c>
      <c r="N39" s="40">
        <f t="shared" si="6"/>
        <v>0.12739388433783247</v>
      </c>
    </row>
    <row r="40" spans="1:18" ht="15" x14ac:dyDescent="0.25">
      <c r="C40" s="38">
        <v>10</v>
      </c>
      <c r="D40" s="47">
        <f t="shared" si="2"/>
        <v>160.04300553251724</v>
      </c>
      <c r="E40" s="39">
        <f t="shared" si="3"/>
        <v>28695.125989076812</v>
      </c>
      <c r="F40">
        <f t="shared" si="11"/>
        <v>0.11700000000000001</v>
      </c>
      <c r="G40" s="39">
        <f t="shared" si="4"/>
        <v>0.16121107898093934</v>
      </c>
      <c r="H40" s="39">
        <f t="shared" si="5"/>
        <v>0.10614896879419283</v>
      </c>
      <c r="I40" s="39">
        <f t="shared" si="7"/>
        <v>0.8992906718500191</v>
      </c>
      <c r="J40" s="39">
        <f t="shared" si="12"/>
        <v>0.12680866705070021</v>
      </c>
      <c r="K40" s="51">
        <f t="shared" si="8"/>
        <v>83.081647599212957</v>
      </c>
      <c r="L40" s="39">
        <f t="shared" si="9"/>
        <v>0.99995479693923295</v>
      </c>
      <c r="M40" s="51">
        <f t="shared" si="10"/>
        <v>83.077892054447901</v>
      </c>
      <c r="N40" s="40">
        <f t="shared" si="6"/>
        <v>0.1213177338531355</v>
      </c>
    </row>
    <row r="41" spans="1:18" ht="15" x14ac:dyDescent="0.25">
      <c r="C41" s="38">
        <v>11</v>
      </c>
      <c r="D41" s="47">
        <f t="shared" si="2"/>
        <v>167.35203710637398</v>
      </c>
      <c r="E41" s="39">
        <f t="shared" si="3"/>
        <v>32808.853148394752</v>
      </c>
      <c r="F41">
        <f t="shared" si="11"/>
        <v>0.11700000000000001</v>
      </c>
      <c r="G41" s="39">
        <f t="shared" si="4"/>
        <v>0.15475657017620373</v>
      </c>
      <c r="H41" s="39">
        <f t="shared" si="5"/>
        <v>0.10151295612375286</v>
      </c>
      <c r="I41" s="39">
        <f t="shared" si="7"/>
        <v>0.90346947380408216</v>
      </c>
      <c r="J41" s="39">
        <f t="shared" si="12"/>
        <v>0.11403785138842958</v>
      </c>
      <c r="K41" s="51">
        <f t="shared" si="8"/>
        <v>74.714550687902744</v>
      </c>
      <c r="L41" s="39">
        <f t="shared" si="9"/>
        <v>0.99997823539378006</v>
      </c>
      <c r="M41" s="51">
        <f t="shared" si="10"/>
        <v>74.712924555128126</v>
      </c>
      <c r="N41" s="40">
        <f t="shared" si="6"/>
        <v>0.11646045986008557</v>
      </c>
    </row>
    <row r="42" spans="1:18" ht="12.75" customHeight="1" x14ac:dyDescent="0.25">
      <c r="C42" s="38">
        <v>12</v>
      </c>
      <c r="D42" s="47">
        <f t="shared" si="2"/>
        <v>173.77006433583176</v>
      </c>
      <c r="E42" s="39">
        <f t="shared" si="3"/>
        <v>36730.168927843828</v>
      </c>
      <c r="F42">
        <f t="shared" si="11"/>
        <v>0.11700000000000001</v>
      </c>
      <c r="G42" s="39">
        <f t="shared" si="4"/>
        <v>0.14951830801175628</v>
      </c>
      <c r="H42" s="39">
        <f t="shared" si="5"/>
        <v>9.7763674456423366E-2</v>
      </c>
      <c r="I42" s="39">
        <f t="shared" si="7"/>
        <v>0.90686319336899124</v>
      </c>
      <c r="J42" s="39">
        <f t="shared" si="12"/>
        <v>0.10302971758765259</v>
      </c>
      <c r="K42" s="51">
        <f t="shared" si="8"/>
        <v>67.502315795507911</v>
      </c>
      <c r="L42" s="39">
        <f t="shared" si="9"/>
        <v>0.99998854423990524</v>
      </c>
      <c r="M42" s="51">
        <f t="shared" si="10"/>
        <v>67.501542505172324</v>
      </c>
      <c r="N42" s="40">
        <f t="shared" si="6"/>
        <v>0.11251845972500477</v>
      </c>
    </row>
    <row r="43" spans="1:18" ht="15" x14ac:dyDescent="0.25">
      <c r="C43" s="38">
        <v>13</v>
      </c>
      <c r="D43" s="47">
        <f t="shared" si="2"/>
        <v>179.40570472154235</v>
      </c>
      <c r="E43" s="39">
        <f t="shared" si="3"/>
        <v>40420.975069655178</v>
      </c>
      <c r="F43">
        <f t="shared" si="11"/>
        <v>0.11700000000000001</v>
      </c>
      <c r="G43" s="39">
        <f t="shared" si="4"/>
        <v>0.14521493892117723</v>
      </c>
      <c r="H43" s="39">
        <f t="shared" si="5"/>
        <v>9.469264105267941E-2</v>
      </c>
      <c r="I43" s="39">
        <f t="shared" si="7"/>
        <v>0.90965248133450594</v>
      </c>
      <c r="J43" s="39">
        <f t="shared" si="12"/>
        <v>9.343385870344395E-2</v>
      </c>
      <c r="K43" s="51">
        <f t="shared" si="8"/>
        <v>61.215365662116412</v>
      </c>
      <c r="L43" s="39">
        <f t="shared" si="9"/>
        <v>0.99999347961407314</v>
      </c>
      <c r="M43" s="51">
        <f t="shared" si="10"/>
        <v>61.21496651430764</v>
      </c>
      <c r="N43" s="40">
        <f t="shared" si="6"/>
        <v>0.10928000372494037</v>
      </c>
    </row>
    <row r="44" spans="1:18" ht="15" x14ac:dyDescent="0.25">
      <c r="C44" s="38">
        <v>14</v>
      </c>
      <c r="D44" s="47">
        <f t="shared" si="2"/>
        <v>184.35433479454625</v>
      </c>
      <c r="E44" s="39">
        <f t="shared" si="3"/>
        <v>43858.936983660809</v>
      </c>
      <c r="F44">
        <f t="shared" si="11"/>
        <v>0.11700000000000001</v>
      </c>
      <c r="G44" s="39">
        <f t="shared" si="4"/>
        <v>0.14164415086854321</v>
      </c>
      <c r="H44" s="39">
        <f t="shared" si="5"/>
        <v>9.2150803065915041E-2</v>
      </c>
      <c r="I44" s="39">
        <f t="shared" si="7"/>
        <v>0.91196761166292994</v>
      </c>
      <c r="J44" s="39">
        <f t="shared" si="12"/>
        <v>8.499234141024542E-2</v>
      </c>
      <c r="K44" s="51">
        <f t="shared" si="8"/>
        <v>55.684709270343312</v>
      </c>
      <c r="L44" s="39">
        <f t="shared" si="9"/>
        <v>0.99999602480778349</v>
      </c>
      <c r="M44" s="51">
        <f t="shared" si="10"/>
        <v>55.684487912920439</v>
      </c>
      <c r="N44" s="40">
        <f t="shared" si="6"/>
        <v>0.10659284402503767</v>
      </c>
    </row>
    <row r="45" spans="1:18" ht="15" x14ac:dyDescent="0.25">
      <c r="C45" s="38">
        <v>15</v>
      </c>
      <c r="D45" s="47">
        <f t="shared" si="2"/>
        <v>188.69970425096702</v>
      </c>
      <c r="E45" s="39">
        <f t="shared" si="3"/>
        <v>47033.976571609041</v>
      </c>
      <c r="F45">
        <f t="shared" si="11"/>
        <v>0.11700000000000001</v>
      </c>
      <c r="G45" s="39">
        <f t="shared" si="4"/>
        <v>0.13865668028411005</v>
      </c>
      <c r="H45" s="39">
        <f t="shared" si="5"/>
        <v>9.0028757953991026E-2</v>
      </c>
      <c r="I45" s="39">
        <f t="shared" si="7"/>
        <v>0.91390490285816717</v>
      </c>
      <c r="J45" s="39">
        <f t="shared" si="12"/>
        <v>7.7510262605541849E-2</v>
      </c>
      <c r="K45" s="51">
        <f t="shared" si="8"/>
        <v>50.7826513194196</v>
      </c>
      <c r="L45" s="39">
        <f t="shared" si="9"/>
        <v>0.99999742580321138</v>
      </c>
      <c r="M45" s="51">
        <f t="shared" si="10"/>
        <v>50.782520594881653</v>
      </c>
      <c r="N45" s="40">
        <f t="shared" si="6"/>
        <v>0.10434465386622617</v>
      </c>
    </row>
    <row r="46" spans="1:18" ht="15" x14ac:dyDescent="0.25">
      <c r="C46" s="38">
        <v>16</v>
      </c>
      <c r="D46" s="47">
        <f t="shared" si="2"/>
        <v>192.51535331631186</v>
      </c>
      <c r="E46" s="39">
        <f t="shared" si="3"/>
        <v>49945.245490820111</v>
      </c>
      <c r="F46">
        <f t="shared" si="11"/>
        <v>0.11700000000000001</v>
      </c>
      <c r="G46" s="39">
        <f t="shared" si="4"/>
        <v>0.13613996974842735</v>
      </c>
      <c r="H46" s="39">
        <f t="shared" si="5"/>
        <v>8.8244390420577287E-2</v>
      </c>
      <c r="I46" s="39">
        <f t="shared" si="7"/>
        <v>0.91553710088296469</v>
      </c>
      <c r="J46" s="39">
        <f t="shared" si="12"/>
        <v>7.0837009017028746E-2</v>
      </c>
      <c r="K46" s="51">
        <f t="shared" si="8"/>
        <v>46.410514020954338</v>
      </c>
      <c r="L46" s="39">
        <f t="shared" si="9"/>
        <v>0.99999824235741874</v>
      </c>
      <c r="M46" s="51">
        <f t="shared" si="10"/>
        <v>46.410432447858675</v>
      </c>
      <c r="N46" s="40">
        <f t="shared" si="6"/>
        <v>0.10245072932404606</v>
      </c>
    </row>
    <row r="47" spans="1:18" ht="15" x14ac:dyDescent="0.25">
      <c r="C47" s="38">
        <v>17</v>
      </c>
      <c r="D47" s="47">
        <f t="shared" si="2"/>
        <v>195.86585732658747</v>
      </c>
      <c r="E47" s="39">
        <f t="shared" si="3"/>
        <v>52598.6083236864</v>
      </c>
      <c r="F47">
        <f t="shared" si="11"/>
        <v>0.11700000000000001</v>
      </c>
      <c r="G47" s="39">
        <f t="shared" si="4"/>
        <v>0.13400753505664306</v>
      </c>
      <c r="H47" s="39">
        <f t="shared" si="5"/>
        <v>8.6734871671245273E-2</v>
      </c>
      <c r="I47" s="39">
        <f t="shared" si="7"/>
        <v>0.91692016492037831</v>
      </c>
      <c r="J47" s="39">
        <f t="shared" si="12"/>
        <v>6.4853909870670925E-2</v>
      </c>
      <c r="K47" s="51">
        <f t="shared" si="8"/>
        <v>42.490547457232722</v>
      </c>
      <c r="L47" s="39">
        <f t="shared" si="9"/>
        <v>0.99999874275405831</v>
      </c>
      <c r="M47" s="51">
        <f t="shared" si="10"/>
        <v>42.490494036164371</v>
      </c>
      <c r="N47" s="40">
        <f t="shared" si="6"/>
        <v>0.10084598760261843</v>
      </c>
    </row>
    <row r="48" spans="1:18" ht="15" x14ac:dyDescent="0.25">
      <c r="C48" s="38">
        <v>18</v>
      </c>
      <c r="D48" s="47">
        <f t="shared" si="2"/>
        <v>198.80791958929152</v>
      </c>
      <c r="E48" s="39">
        <f t="shared" si="3"/>
        <v>55004.609030879692</v>
      </c>
      <c r="F48">
        <f t="shared" si="11"/>
        <v>0.11700000000000001</v>
      </c>
      <c r="G48" s="39">
        <f t="shared" si="4"/>
        <v>0.13219183953677577</v>
      </c>
      <c r="H48" s="39">
        <f t="shared" si="5"/>
        <v>8.5451324248528859E-2</v>
      </c>
      <c r="I48" s="39">
        <f t="shared" si="7"/>
        <v>0.91809783106839005</v>
      </c>
      <c r="J48" s="39">
        <f t="shared" si="12"/>
        <v>5.9465857734346934E-2</v>
      </c>
      <c r="K48" s="51">
        <f t="shared" si="8"/>
        <v>38.960439782042982</v>
      </c>
      <c r="L48" s="39">
        <f t="shared" si="9"/>
        <v>0.99999906319706888</v>
      </c>
      <c r="M48" s="51">
        <f t="shared" si="10"/>
        <v>38.9604032837888</v>
      </c>
      <c r="N48" s="40">
        <f t="shared" si="6"/>
        <v>9.9479604676395134E-2</v>
      </c>
    </row>
    <row r="49" spans="3:14" ht="15" x14ac:dyDescent="0.25">
      <c r="C49" s="38">
        <v>19</v>
      </c>
      <c r="D49" s="47">
        <f t="shared" si="2"/>
        <v>201.39133101965578</v>
      </c>
      <c r="E49" s="39">
        <f t="shared" si="3"/>
        <v>57176.867278326783</v>
      </c>
      <c r="F49">
        <f t="shared" si="11"/>
        <v>0.11700000000000001</v>
      </c>
      <c r="G49" s="39">
        <f t="shared" si="4"/>
        <v>0.13063939406411698</v>
      </c>
      <c r="H49" s="39">
        <f t="shared" si="5"/>
        <v>8.4355170175333602E-2</v>
      </c>
      <c r="I49" s="39">
        <f t="shared" si="7"/>
        <v>0.91910475951904547</v>
      </c>
      <c r="J49" s="39">
        <f t="shared" si="12"/>
        <v>5.4595475008525365E-2</v>
      </c>
      <c r="K49" s="51">
        <f t="shared" si="8"/>
        <v>35.769495261364284</v>
      </c>
      <c r="L49" s="39">
        <f t="shared" si="9"/>
        <v>0.99999927647723441</v>
      </c>
      <c r="M49" s="51">
        <f t="shared" si="10"/>
        <v>35.76946938132015</v>
      </c>
      <c r="N49" s="40">
        <f t="shared" si="6"/>
        <v>9.8311327856563213E-2</v>
      </c>
    </row>
    <row r="50" spans="3:14" ht="15" x14ac:dyDescent="0.25">
      <c r="C50" s="38">
        <v>20</v>
      </c>
      <c r="D50" s="47">
        <f t="shared" si="2"/>
        <v>203.65981279284654</v>
      </c>
      <c r="E50" s="39">
        <f t="shared" si="3"/>
        <v>59130.841653253461</v>
      </c>
      <c r="F50">
        <f t="shared" si="11"/>
        <v>0.11700000000000001</v>
      </c>
      <c r="G50" s="39">
        <f t="shared" si="4"/>
        <v>0.12930731016215474</v>
      </c>
      <c r="H50" s="39">
        <f t="shared" si="5"/>
        <v>8.3415573092369619E-2</v>
      </c>
      <c r="I50" s="39">
        <f t="shared" si="7"/>
        <v>0.91996875350958018</v>
      </c>
      <c r="J50" s="39">
        <f t="shared" si="12"/>
        <v>5.0178960928538761E-2</v>
      </c>
      <c r="K50" s="51">
        <f t="shared" si="8"/>
        <v>32.875913340313858</v>
      </c>
      <c r="L50" s="39">
        <f t="shared" si="9"/>
        <v>0.99999942332204073</v>
      </c>
      <c r="M50" s="51">
        <f t="shared" si="10"/>
        <v>32.875894381499243</v>
      </c>
      <c r="N50" s="40">
        <f t="shared" si="6"/>
        <v>9.7308881862715552E-2</v>
      </c>
    </row>
    <row r="51" spans="3:14" ht="15" x14ac:dyDescent="0.25">
      <c r="C51" s="38">
        <v>21</v>
      </c>
      <c r="D51" s="47">
        <f t="shared" si="2"/>
        <v>205.65175627301196</v>
      </c>
      <c r="E51" s="39">
        <f t="shared" si="3"/>
        <v>60882.896847600205</v>
      </c>
      <c r="F51">
        <f t="shared" si="11"/>
        <v>0.11700000000000001</v>
      </c>
      <c r="G51" s="39">
        <f t="shared" si="4"/>
        <v>0.12816082580786162</v>
      </c>
      <c r="H51" s="39">
        <f t="shared" si="5"/>
        <v>8.2607609620640135E-2</v>
      </c>
      <c r="I51" s="39">
        <f t="shared" si="7"/>
        <v>0.92071235501852466</v>
      </c>
      <c r="J51" s="39">
        <f t="shared" si="12"/>
        <v>4.6163076137833728E-2</v>
      </c>
      <c r="K51" s="51">
        <f t="shared" si="8"/>
        <v>30.244813016177513</v>
      </c>
      <c r="L51" s="39">
        <f t="shared" si="9"/>
        <v>0.99999952747543397</v>
      </c>
      <c r="M51" s="51">
        <f t="shared" si="10"/>
        <v>30.244798724760368</v>
      </c>
      <c r="N51" s="40">
        <f t="shared" si="6"/>
        <v>9.6446106893153055E-2</v>
      </c>
    </row>
    <row r="52" spans="3:14" ht="15" x14ac:dyDescent="0.25">
      <c r="C52" s="38">
        <v>22</v>
      </c>
      <c r="D52" s="47">
        <f t="shared" si="2"/>
        <v>207.4008727415972</v>
      </c>
      <c r="E52" s="39">
        <f t="shared" si="3"/>
        <v>62449.616927494673</v>
      </c>
      <c r="F52">
        <f t="shared" si="11"/>
        <v>0.11700000000000001</v>
      </c>
      <c r="G52" s="39">
        <f t="shared" si="4"/>
        <v>0.12717149701008948</v>
      </c>
      <c r="H52" s="39">
        <f t="shared" si="5"/>
        <v>8.1910937863631933E-2</v>
      </c>
      <c r="I52" s="39">
        <f t="shared" si="7"/>
        <v>0.9213540127990687</v>
      </c>
      <c r="J52" s="39">
        <f t="shared" si="12"/>
        <v>4.2502914545764353E-2</v>
      </c>
      <c r="K52" s="51">
        <f t="shared" si="8"/>
        <v>27.846773019219729</v>
      </c>
      <c r="L52" s="39">
        <f t="shared" si="9"/>
        <v>0.99999960330085746</v>
      </c>
      <c r="M52" s="51">
        <f t="shared" si="10"/>
        <v>27.846761972428748</v>
      </c>
      <c r="N52" s="40">
        <f t="shared" si="6"/>
        <v>9.5701597715867837E-2</v>
      </c>
    </row>
    <row r="53" spans="3:14" ht="15" x14ac:dyDescent="0.25">
      <c r="C53" s="38">
        <v>23</v>
      </c>
      <c r="D53" s="47">
        <f t="shared" si="2"/>
        <v>208.9367639208098</v>
      </c>
      <c r="E53" s="39">
        <f t="shared" si="3"/>
        <v>63847.314030293368</v>
      </c>
      <c r="F53">
        <f t="shared" si="11"/>
        <v>0.11700000000000001</v>
      </c>
      <c r="G53" s="39">
        <f t="shared" si="4"/>
        <v>0.12631585424653854</v>
      </c>
      <c r="H53" s="39">
        <f t="shared" si="5"/>
        <v>8.1308811724675051E-2</v>
      </c>
      <c r="I53" s="39">
        <f t="shared" si="7"/>
        <v>0.92190895118809635</v>
      </c>
      <c r="J53" s="39">
        <f t="shared" si="12"/>
        <v>3.9160230872395896E-2</v>
      </c>
      <c r="K53" s="51">
        <f t="shared" si="8"/>
        <v>25.656736064762935</v>
      </c>
      <c r="L53" s="39">
        <f t="shared" si="9"/>
        <v>0.99999965978114413</v>
      </c>
      <c r="M53" s="51">
        <f t="shared" si="10"/>
        <v>25.656727335857546</v>
      </c>
      <c r="N53" s="40">
        <f t="shared" si="6"/>
        <v>9.505769258404928E-2</v>
      </c>
    </row>
    <row r="54" spans="3:14" ht="15" x14ac:dyDescent="0.25">
      <c r="C54" s="38">
        <v>24</v>
      </c>
      <c r="D54" s="47">
        <f t="shared" si="2"/>
        <v>210.28542294766757</v>
      </c>
      <c r="E54" s="39">
        <f t="shared" si="3"/>
        <v>65091.689620803751</v>
      </c>
      <c r="F54">
        <f t="shared" si="11"/>
        <v>0.11700000000000001</v>
      </c>
      <c r="G54" s="39">
        <f t="shared" si="4"/>
        <v>0.12557438936041315</v>
      </c>
      <c r="H54" s="39">
        <f t="shared" si="5"/>
        <v>8.0787340186807902E-2</v>
      </c>
      <c r="I54" s="39">
        <f t="shared" si="7"/>
        <v>0.92238982583697005</v>
      </c>
      <c r="J54" s="39">
        <f t="shared" si="12"/>
        <v>3.6102167371854212E-2</v>
      </c>
      <c r="K54" s="51">
        <f t="shared" si="8"/>
        <v>23.653174636375404</v>
      </c>
      <c r="L54" s="39">
        <f t="shared" si="9"/>
        <v>0.99999970270549565</v>
      </c>
      <c r="M54" s="51">
        <f t="shared" si="10"/>
        <v>23.653167604416574</v>
      </c>
      <c r="N54" s="40">
        <f t="shared" si="6"/>
        <v>9.4499710835617201E-2</v>
      </c>
    </row>
    <row r="55" spans="3:14" ht="15" x14ac:dyDescent="0.25">
      <c r="C55" s="38">
        <v>25</v>
      </c>
      <c r="D55" s="47">
        <f t="shared" si="2"/>
        <v>211.46967427702114</v>
      </c>
      <c r="E55" s="39">
        <f t="shared" si="3"/>
        <v>66197.612915171776</v>
      </c>
      <c r="F55">
        <f t="shared" si="11"/>
        <v>0.11700000000000001</v>
      </c>
      <c r="G55" s="39">
        <f t="shared" si="4"/>
        <v>0.1249307812397481</v>
      </c>
      <c r="H55" s="39">
        <f t="shared" si="5"/>
        <v>8.0334923000569491E-2</v>
      </c>
      <c r="I55" s="39">
        <f t="shared" si="7"/>
        <v>0.92280722525880665</v>
      </c>
      <c r="J55" s="39">
        <f t="shared" si="12"/>
        <v>3.3300271874461745E-2</v>
      </c>
      <c r="K55" s="51">
        <f t="shared" si="8"/>
        <v>21.817447633337743</v>
      </c>
      <c r="L55" s="39">
        <f t="shared" si="9"/>
        <v>0.99999973590783675</v>
      </c>
      <c r="M55" s="51">
        <f t="shared" si="10"/>
        <v>21.817441871520799</v>
      </c>
      <c r="N55" s="40">
        <f t="shared" si="6"/>
        <v>9.4015370186189551E-2</v>
      </c>
    </row>
    <row r="56" spans="3:14" ht="15" x14ac:dyDescent="0.25">
      <c r="C56" s="38">
        <v>26</v>
      </c>
      <c r="D56" s="47">
        <f t="shared" si="2"/>
        <v>212.50955995838814</v>
      </c>
      <c r="E56" s="39">
        <f t="shared" si="3"/>
        <v>67178.987812136751</v>
      </c>
      <c r="F56">
        <f t="shared" si="11"/>
        <v>0.11700000000000001</v>
      </c>
      <c r="G56" s="39">
        <f t="shared" si="4"/>
        <v>0.12437129662779985</v>
      </c>
      <c r="H56" s="39">
        <f t="shared" si="5"/>
        <v>7.9941815339161823E-2</v>
      </c>
      <c r="I56" s="39">
        <f t="shared" si="7"/>
        <v>0.9231700591607791</v>
      </c>
      <c r="J56" s="39">
        <f t="shared" si="12"/>
        <v>3.0729731488835923E-2</v>
      </c>
      <c r="K56" s="51">
        <f t="shared" si="8"/>
        <v>20.133298312749723</v>
      </c>
      <c r="L56" s="39">
        <f t="shared" si="9"/>
        <v>0.99999976199073459</v>
      </c>
      <c r="M56" s="51">
        <f t="shared" si="10"/>
        <v>20.13329352083818</v>
      </c>
      <c r="N56" s="40">
        <f t="shared" si="6"/>
        <v>9.3594335815125718E-2</v>
      </c>
    </row>
    <row r="57" spans="3:14" ht="15" x14ac:dyDescent="0.25">
      <c r="C57" s="38">
        <v>27</v>
      </c>
      <c r="D57" s="47">
        <f t="shared" si="2"/>
        <v>213.4226788238762</v>
      </c>
      <c r="E57" s="39">
        <f t="shared" si="3"/>
        <v>68048.685489869284</v>
      </c>
      <c r="F57">
        <f t="shared" si="11"/>
        <v>0.11700000000000001</v>
      </c>
      <c r="G57" s="39">
        <f t="shared" si="4"/>
        <v>0.12388432115280325</v>
      </c>
      <c r="H57" s="39">
        <f t="shared" si="5"/>
        <v>7.9599788052606257E-2</v>
      </c>
      <c r="I57" s="39">
        <f t="shared" si="7"/>
        <v>0.92348586251474674</v>
      </c>
      <c r="J57" s="39">
        <f t="shared" si="12"/>
        <v>2.8368768036543514E-2</v>
      </c>
      <c r="K57" s="51">
        <f t="shared" si="8"/>
        <v>18.586458194482773</v>
      </c>
      <c r="L57" s="39">
        <f t="shared" si="9"/>
        <v>0.99999978276108525</v>
      </c>
      <c r="M57" s="51">
        <f t="shared" si="10"/>
        <v>18.586454156780768</v>
      </c>
      <c r="N57" s="40">
        <f t="shared" si="6"/>
        <v>9.3227867446809498E-2</v>
      </c>
    </row>
    <row r="58" spans="3:14" ht="15" x14ac:dyDescent="0.25">
      <c r="C58" s="38">
        <v>28</v>
      </c>
      <c r="D58" s="47">
        <f t="shared" si="2"/>
        <v>214.22448432754865</v>
      </c>
      <c r="E58" s="39">
        <f t="shared" si="3"/>
        <v>68818.524715840816</v>
      </c>
      <c r="F58">
        <f t="shared" si="11"/>
        <v>0.11700000000000001</v>
      </c>
      <c r="G58" s="39">
        <f t="shared" si="4"/>
        <v>0.12345998841656175</v>
      </c>
      <c r="H58" s="39">
        <f t="shared" si="5"/>
        <v>7.930185969790822E-2</v>
      </c>
      <c r="I58" s="39">
        <f t="shared" si="7"/>
        <v>0.92376103612732807</v>
      </c>
      <c r="J58" s="39">
        <f t="shared" si="12"/>
        <v>2.6198156218708166E-2</v>
      </c>
      <c r="K58" s="51">
        <f t="shared" si="8"/>
        <v>17.164331376826208</v>
      </c>
      <c r="L58" s="39">
        <f t="shared" si="9"/>
        <v>0.9999997994994072</v>
      </c>
      <c r="M58" s="51">
        <f t="shared" si="10"/>
        <v>17.164327935367591</v>
      </c>
      <c r="N58" s="40">
        <f t="shared" si="6"/>
        <v>9.2908540225095385E-2</v>
      </c>
    </row>
    <row r="59" spans="3:14" ht="15" x14ac:dyDescent="0.25">
      <c r="C59" s="38">
        <v>29</v>
      </c>
      <c r="D59" s="47">
        <f t="shared" si="2"/>
        <v>214.92854607681039</v>
      </c>
      <c r="E59" s="39">
        <f t="shared" si="3"/>
        <v>69499.285939927111</v>
      </c>
      <c r="F59">
        <f t="shared" si="11"/>
        <v>0.11700000000000001</v>
      </c>
      <c r="G59" s="39">
        <f t="shared" si="4"/>
        <v>0.12308988379691092</v>
      </c>
      <c r="H59" s="39">
        <f t="shared" si="5"/>
        <v>7.9042083102021959E-2</v>
      </c>
      <c r="I59" s="39">
        <f t="shared" si="7"/>
        <v>0.9240010387968941</v>
      </c>
      <c r="J59" s="39">
        <f t="shared" si="12"/>
        <v>2.420083593321946E-2</v>
      </c>
      <c r="K59" s="51">
        <f t="shared" si="8"/>
        <v>15.855740537089785</v>
      </c>
      <c r="L59" s="39">
        <f t="shared" si="9"/>
        <v>0.99999981313040098</v>
      </c>
      <c r="M59" s="51">
        <f t="shared" si="10"/>
        <v>15.855737574133908</v>
      </c>
      <c r="N59" s="40">
        <f t="shared" si="6"/>
        <v>9.2630021812909052E-2</v>
      </c>
    </row>
    <row r="60" spans="3:14" ht="15" x14ac:dyDescent="0.25">
      <c r="C60" s="38">
        <v>30</v>
      </c>
      <c r="D60" s="47">
        <f t="shared" si="2"/>
        <v>215.54677948192304</v>
      </c>
      <c r="E60" s="39">
        <f t="shared" si="3"/>
        <v>70100.748496501314</v>
      </c>
      <c r="F60">
        <f t="shared" si="11"/>
        <v>0.11700000000000001</v>
      </c>
      <c r="G60" s="39">
        <f t="shared" si="4"/>
        <v>0.12276680580352589</v>
      </c>
      <c r="H60" s="39">
        <f t="shared" si="5"/>
        <v>7.8815373817379367E-2</v>
      </c>
      <c r="I60" s="39">
        <f t="shared" si="7"/>
        <v>0.92421054215869014</v>
      </c>
      <c r="J60" s="39">
        <f t="shared" si="12"/>
        <v>2.2361597542047983E-2</v>
      </c>
      <c r="K60" s="51">
        <f t="shared" si="8"/>
        <v>14.650720727164986</v>
      </c>
      <c r="L60" s="39">
        <f t="shared" si="9"/>
        <v>0.99999982433342938</v>
      </c>
      <c r="M60" s="51">
        <f t="shared" si="10"/>
        <v>14.650718153523119</v>
      </c>
      <c r="N60" s="40">
        <f t="shared" si="6"/>
        <v>9.2386892803023049E-2</v>
      </c>
    </row>
    <row r="61" spans="3:14" ht="15" x14ac:dyDescent="0.25">
      <c r="C61" s="38">
        <v>31</v>
      </c>
      <c r="D61" s="47">
        <f t="shared" si="2"/>
        <v>216.08964741019491</v>
      </c>
      <c r="E61" s="39">
        <f t="shared" si="3"/>
        <v>70631.742840295788</v>
      </c>
      <c r="F61">
        <f t="shared" si="11"/>
        <v>0.11700000000000001</v>
      </c>
      <c r="G61" s="39">
        <f t="shared" si="4"/>
        <v>0.12248457222400345</v>
      </c>
      <c r="H61" s="39">
        <f t="shared" si="5"/>
        <v>7.8617371093912494E-2</v>
      </c>
      <c r="I61" s="39">
        <f t="shared" si="7"/>
        <v>0.9243935564811635</v>
      </c>
      <c r="J61" s="39">
        <f t="shared" si="12"/>
        <v>2.0666824187870598E-2</v>
      </c>
      <c r="K61" s="51">
        <f t="shared" si="8"/>
        <v>13.540350546268709</v>
      </c>
      <c r="L61" s="39">
        <f t="shared" si="9"/>
        <v>0.9999998336155741</v>
      </c>
      <c r="M61" s="51">
        <f t="shared" si="10"/>
        <v>13.540348293365257</v>
      </c>
      <c r="N61" s="40">
        <f t="shared" si="6"/>
        <v>9.2174500835291301E-2</v>
      </c>
    </row>
    <row r="62" spans="3:14" ht="15" x14ac:dyDescent="0.25">
      <c r="C62" s="38">
        <v>32</v>
      </c>
      <c r="D62" s="47">
        <f t="shared" ref="D62:D90" si="13">Linf*(1-EXP(-K*(C62)))</f>
        <v>216.56633725760378</v>
      </c>
      <c r="E62" s="39">
        <f t="shared" ref="E62:E90" si="14">a*D62^3*1000</f>
        <v>71100.211791492795</v>
      </c>
      <c r="F62">
        <f t="shared" si="11"/>
        <v>0.11700000000000001</v>
      </c>
      <c r="G62" s="39">
        <f t="shared" si="4"/>
        <v>0.12223786146321114</v>
      </c>
      <c r="H62" s="39">
        <f t="shared" si="5"/>
        <v>7.84443243355612E-2</v>
      </c>
      <c r="I62" s="39">
        <f t="shared" si="7"/>
        <v>0.92455353363091775</v>
      </c>
      <c r="J62" s="39">
        <f t="shared" si="12"/>
        <v>1.9104279112196636E-2</v>
      </c>
      <c r="K62" s="51">
        <f t="shared" si="8"/>
        <v>12.516612797466998</v>
      </c>
      <c r="L62" s="39">
        <f t="shared" si="9"/>
        <v>0.99999984136087761</v>
      </c>
      <c r="M62" s="51">
        <f t="shared" si="10"/>
        <v>12.516610811842527</v>
      </c>
      <c r="N62" s="40">
        <f t="shared" si="6"/>
        <v>9.1988841198213586E-2</v>
      </c>
    </row>
    <row r="63" spans="3:14" ht="15" x14ac:dyDescent="0.25">
      <c r="C63" s="38">
        <v>33</v>
      </c>
      <c r="D63" s="47">
        <f t="shared" si="13"/>
        <v>216.98491643457973</v>
      </c>
      <c r="E63" s="39">
        <f t="shared" si="14"/>
        <v>71513.276366503444</v>
      </c>
      <c r="F63">
        <f t="shared" si="11"/>
        <v>0.11700000000000001</v>
      </c>
      <c r="G63" s="39">
        <f t="shared" ref="G63:G90" si="15">3.69*(E63^-0.305)</f>
        <v>0.12202208178494561</v>
      </c>
      <c r="H63" s="39">
        <f t="shared" ref="H63:H90" si="16">F63*Linf/D63*0.66</f>
        <v>7.8292999712364572E-2</v>
      </c>
      <c r="I63" s="39">
        <f t="shared" si="7"/>
        <v>0.92469345193229469</v>
      </c>
      <c r="J63" s="39">
        <f t="shared" si="12"/>
        <v>1.7662928760652733E-2</v>
      </c>
      <c r="K63" s="51">
        <f t="shared" ref="K63:K90" si="17">J63*$L$21</f>
        <v>11.572278590988081</v>
      </c>
      <c r="L63" s="39">
        <f t="shared" si="9"/>
        <v>0.9999998478641241</v>
      </c>
      <c r="M63" s="51">
        <f t="shared" si="10"/>
        <v>11.572276830429342</v>
      </c>
      <c r="N63" s="40">
        <f t="shared" ref="N63:N90" si="18">$G63*(-LN(F$91)/SUM($G$31:$G$90))</f>
        <v>9.1826458428095004E-2</v>
      </c>
    </row>
    <row r="64" spans="3:14" ht="15" x14ac:dyDescent="0.25">
      <c r="C64" s="38">
        <v>34</v>
      </c>
      <c r="D64" s="47">
        <f t="shared" si="13"/>
        <v>217.35246889736078</v>
      </c>
      <c r="E64" s="39">
        <f t="shared" si="14"/>
        <v>71877.303008398085</v>
      </c>
      <c r="F64">
        <f t="shared" si="11"/>
        <v>0.11700000000000001</v>
      </c>
      <c r="G64" s="39">
        <f t="shared" si="15"/>
        <v>0.12183326286287635</v>
      </c>
      <c r="H64" s="39">
        <f t="shared" si="16"/>
        <v>7.816060285021352E-2</v>
      </c>
      <c r="I64" s="39">
        <f t="shared" si="7"/>
        <v>0.92481588654858282</v>
      </c>
      <c r="J64" s="39">
        <f t="shared" si="12"/>
        <v>1.6332794566922184E-2</v>
      </c>
      <c r="K64" s="51">
        <f t="shared" si="17"/>
        <v>10.70081023702296</v>
      </c>
      <c r="L64" s="39">
        <f t="shared" si="9"/>
        <v>0.99999985335439878</v>
      </c>
      <c r="M64" s="51">
        <f t="shared" si="10"/>
        <v>10.70080866779621</v>
      </c>
      <c r="N64" s="40">
        <f t="shared" si="18"/>
        <v>9.1684364696827669E-2</v>
      </c>
    </row>
    <row r="65" spans="3:14" ht="15" x14ac:dyDescent="0.25">
      <c r="C65" s="38">
        <v>35</v>
      </c>
      <c r="D65" s="47">
        <f t="shared" si="13"/>
        <v>217.67521503555241</v>
      </c>
      <c r="E65" s="39">
        <f t="shared" si="14"/>
        <v>72197.969978101624</v>
      </c>
      <c r="F65">
        <f t="shared" si="11"/>
        <v>0.11700000000000001</v>
      </c>
      <c r="G65" s="39">
        <f t="shared" si="15"/>
        <v>0.12166796531066745</v>
      </c>
      <c r="H65" s="39">
        <f t="shared" si="16"/>
        <v>7.8044714448658403E-2</v>
      </c>
      <c r="I65" s="39">
        <f t="shared" si="7"/>
        <v>0.92492306819384251</v>
      </c>
      <c r="J65" s="39">
        <f t="shared" si="12"/>
        <v>1.5104827887224016E-2</v>
      </c>
      <c r="K65" s="51">
        <f t="shared" si="17"/>
        <v>9.8962793061405385</v>
      </c>
      <c r="L65" s="39">
        <f t="shared" si="9"/>
        <v>0.99999985801176661</v>
      </c>
      <c r="M65" s="51">
        <f t="shared" si="10"/>
        <v>9.8962779009853232</v>
      </c>
      <c r="N65" s="40">
        <f t="shared" si="18"/>
        <v>9.1559971729717596E-2</v>
      </c>
    </row>
    <row r="66" spans="3:14" ht="15" x14ac:dyDescent="0.25">
      <c r="C66" s="38">
        <v>36</v>
      </c>
      <c r="D66" s="47">
        <f t="shared" si="13"/>
        <v>217.95861694484574</v>
      </c>
      <c r="E66" s="39">
        <f t="shared" si="14"/>
        <v>72480.331385014841</v>
      </c>
      <c r="F66">
        <f t="shared" si="11"/>
        <v>0.11700000000000001</v>
      </c>
      <c r="G66" s="39">
        <f t="shared" si="15"/>
        <v>0.12152320480955509</v>
      </c>
      <c r="H66" s="39">
        <f t="shared" si="16"/>
        <v>7.7943236372705116E-2</v>
      </c>
      <c r="I66" s="39">
        <f t="shared" si="7"/>
        <v>0.92501693236970506</v>
      </c>
      <c r="J66" s="39">
        <f t="shared" si="12"/>
        <v>1.3970803753991153E-2</v>
      </c>
      <c r="K66" s="51">
        <f t="shared" si="17"/>
        <v>9.1532970195387371</v>
      </c>
      <c r="L66" s="39">
        <f t="shared" si="9"/>
        <v>0.9999998619792545</v>
      </c>
      <c r="M66" s="51">
        <f t="shared" si="10"/>
        <v>9.1532957561938595</v>
      </c>
      <c r="N66" s="40">
        <f t="shared" si="18"/>
        <v>9.1451033708476057E-2</v>
      </c>
    </row>
    <row r="67" spans="3:14" ht="15" x14ac:dyDescent="0.25">
      <c r="C67" s="38">
        <v>37</v>
      </c>
      <c r="D67" s="47">
        <f t="shared" si="13"/>
        <v>218.20747086651042</v>
      </c>
      <c r="E67" s="39">
        <f t="shared" si="14"/>
        <v>72728.877873340272</v>
      </c>
      <c r="F67">
        <f t="shared" si="11"/>
        <v>0.11700000000000001</v>
      </c>
      <c r="G67" s="39">
        <f t="shared" si="15"/>
        <v>0.12139638817032267</v>
      </c>
      <c r="H67" s="39">
        <f t="shared" si="16"/>
        <v>7.7854346290429005E-2</v>
      </c>
      <c r="I67" s="39">
        <f t="shared" si="7"/>
        <v>0.92509916085552457</v>
      </c>
      <c r="J67" s="39">
        <f t="shared" si="12"/>
        <v>1.2923230031256056E-2</v>
      </c>
      <c r="K67" s="51">
        <f t="shared" si="17"/>
        <v>8.4669547300824881</v>
      </c>
      <c r="L67" s="39">
        <f t="shared" si="9"/>
        <v>0.99999986537156971</v>
      </c>
      <c r="M67" s="51">
        <f t="shared" si="10"/>
        <v>8.4669535901896626</v>
      </c>
      <c r="N67" s="40">
        <f t="shared" si="18"/>
        <v>9.1355599155318795E-2</v>
      </c>
    </row>
    <row r="68" spans="3:14" ht="15" x14ac:dyDescent="0.25">
      <c r="C68" s="38">
        <v>38</v>
      </c>
      <c r="D68" s="47">
        <f t="shared" si="13"/>
        <v>218.42598835809079</v>
      </c>
      <c r="E68" s="39">
        <f t="shared" si="14"/>
        <v>72947.593378164966</v>
      </c>
      <c r="F68">
        <f t="shared" si="11"/>
        <v>0.11700000000000001</v>
      </c>
      <c r="G68" s="39">
        <f t="shared" si="15"/>
        <v>0.12128525921590486</v>
      </c>
      <c r="H68" s="39">
        <f t="shared" si="16"/>
        <v>7.7776459329321965E-2</v>
      </c>
      <c r="I68" s="39">
        <f t="shared" si="7"/>
        <v>0.92517121682395997</v>
      </c>
      <c r="J68" s="39">
        <f t="shared" si="12"/>
        <v>1.1955269257457891E-2</v>
      </c>
      <c r="K68" s="51">
        <f t="shared" si="17"/>
        <v>7.8327727158010232</v>
      </c>
      <c r="L68" s="39">
        <f t="shared" si="9"/>
        <v>0.99999986828152632</v>
      </c>
      <c r="M68" s="51">
        <f t="shared" si="10"/>
        <v>7.8327716840801562</v>
      </c>
      <c r="N68" s="40">
        <f t="shared" si="18"/>
        <v>9.1271970207478112E-2</v>
      </c>
    </row>
    <row r="69" spans="3:14" ht="15" x14ac:dyDescent="0.25">
      <c r="C69" s="38">
        <v>39</v>
      </c>
      <c r="D69" s="47">
        <f t="shared" si="13"/>
        <v>218.61786756902376</v>
      </c>
      <c r="E69" s="39">
        <f t="shared" si="14"/>
        <v>73140.007655301088</v>
      </c>
      <c r="F69">
        <f t="shared" si="11"/>
        <v>0.11700000000000001</v>
      </c>
      <c r="G69" s="39">
        <f t="shared" si="15"/>
        <v>0.12118785279416147</v>
      </c>
      <c r="H69" s="39">
        <f t="shared" si="16"/>
        <v>7.7708195532720084E-2</v>
      </c>
      <c r="I69" s="39">
        <f t="shared" si="7"/>
        <v>0.92523437467940017</v>
      </c>
      <c r="J69" s="39">
        <f t="shared" si="12"/>
        <v>1.1060671006380397E-2</v>
      </c>
      <c r="K69" s="51">
        <f t="shared" si="17"/>
        <v>7.246655864583146</v>
      </c>
      <c r="L69" s="39">
        <f t="shared" si="9"/>
        <v>0.99999987078483632</v>
      </c>
      <c r="M69" s="51">
        <f t="shared" si="10"/>
        <v>7.2466549282053228</v>
      </c>
      <c r="N69" s="40">
        <f t="shared" si="18"/>
        <v>9.1198668009990505E-2</v>
      </c>
    </row>
    <row r="70" spans="3:14" ht="15" x14ac:dyDescent="0.25">
      <c r="C70" s="38">
        <v>40</v>
      </c>
      <c r="D70" s="47">
        <f t="shared" si="13"/>
        <v>218.78635582743263</v>
      </c>
      <c r="E70" s="39">
        <f t="shared" si="14"/>
        <v>73309.244496354178</v>
      </c>
      <c r="F70">
        <f t="shared" si="11"/>
        <v>0.11700000000000001</v>
      </c>
      <c r="G70" s="39">
        <f t="shared" si="15"/>
        <v>0.12110245555915686</v>
      </c>
      <c r="H70" s="39">
        <f t="shared" si="16"/>
        <v>7.7648352136728188E-2</v>
      </c>
      <c r="I70" s="39">
        <f t="shared" si="7"/>
        <v>0.92528974550324194</v>
      </c>
      <c r="J70" s="39">
        <f t="shared" si="12"/>
        <v>1.0233713022122939E-2</v>
      </c>
      <c r="K70" s="51">
        <f t="shared" si="17"/>
        <v>6.7048551073843958</v>
      </c>
      <c r="L70" s="39">
        <f t="shared" si="9"/>
        <v>0.99999987294372128</v>
      </c>
      <c r="M70" s="51">
        <f t="shared" si="10"/>
        <v>6.7048542554904564</v>
      </c>
      <c r="N70" s="40">
        <f t="shared" si="18"/>
        <v>9.1134403202053155E-2</v>
      </c>
    </row>
    <row r="71" spans="3:14" ht="15" x14ac:dyDescent="0.25">
      <c r="C71" s="38">
        <v>41</v>
      </c>
      <c r="D71" s="47">
        <f t="shared" si="13"/>
        <v>218.93430459730524</v>
      </c>
      <c r="E71" s="39">
        <f t="shared" si="14"/>
        <v>73458.065685393187</v>
      </c>
      <c r="F71">
        <f t="shared" si="11"/>
        <v>0.11700000000000001</v>
      </c>
      <c r="G71" s="39">
        <f t="shared" si="15"/>
        <v>0.12102757241661199</v>
      </c>
      <c r="H71" s="39">
        <f t="shared" si="16"/>
        <v>7.7595879874775481E-2</v>
      </c>
      <c r="I71" s="39">
        <f t="shared" si="7"/>
        <v>0.92533829882299024</v>
      </c>
      <c r="J71" s="39">
        <f t="shared" si="12"/>
        <v>9.469149717793347E-3</v>
      </c>
      <c r="K71" s="51">
        <f t="shared" si="17"/>
        <v>6.2039336759478187</v>
      </c>
      <c r="L71" s="39">
        <f t="shared" si="9"/>
        <v>0.99999987480966579</v>
      </c>
      <c r="M71" s="51">
        <f t="shared" si="10"/>
        <v>6.203932899275288</v>
      </c>
      <c r="N71" s="40">
        <f t="shared" si="18"/>
        <v>9.1078050665895152E-2</v>
      </c>
    </row>
    <row r="72" spans="3:14" ht="15" x14ac:dyDescent="0.25">
      <c r="C72" s="38">
        <v>42</v>
      </c>
      <c r="D72" s="47">
        <f t="shared" si="13"/>
        <v>219.06421773614068</v>
      </c>
      <c r="E72" s="39">
        <f t="shared" si="14"/>
        <v>73588.910851454915</v>
      </c>
      <c r="F72">
        <f t="shared" si="11"/>
        <v>0.11700000000000001</v>
      </c>
      <c r="G72" s="39">
        <f t="shared" si="15"/>
        <v>0.12096189773207784</v>
      </c>
      <c r="H72" s="39">
        <f t="shared" si="16"/>
        <v>7.7549862663843422E-2</v>
      </c>
      <c r="I72" s="39">
        <f t="shared" si="7"/>
        <v>0.92538088129042639</v>
      </c>
      <c r="J72" s="39">
        <f t="shared" si="12"/>
        <v>8.762166891163093E-3</v>
      </c>
      <c r="K72" s="51">
        <f t="shared" si="17"/>
        <v>5.7407374337122148</v>
      </c>
      <c r="L72" s="39">
        <f t="shared" si="9"/>
        <v>0.99999987642553378</v>
      </c>
      <c r="M72" s="51">
        <f t="shared" si="10"/>
        <v>5.7407367243036509</v>
      </c>
      <c r="N72" s="40">
        <f t="shared" si="18"/>
        <v>9.1028627859785494E-2</v>
      </c>
    </row>
    <row r="73" spans="3:14" ht="15" x14ac:dyDescent="0.25">
      <c r="C73" s="38">
        <v>43</v>
      </c>
      <c r="D73" s="47">
        <f t="shared" si="13"/>
        <v>219.17829386976862</v>
      </c>
      <c r="E73" s="39">
        <f t="shared" si="14"/>
        <v>73703.933433971237</v>
      </c>
      <c r="F73">
        <f t="shared" si="11"/>
        <v>0.11700000000000001</v>
      </c>
      <c r="G73" s="39">
        <f t="shared" si="15"/>
        <v>0.12090429056145249</v>
      </c>
      <c r="H73" s="39">
        <f t="shared" si="16"/>
        <v>7.7509500142811452E-2</v>
      </c>
      <c r="I73" s="39">
        <f t="shared" si="7"/>
        <v>0.92541823274950452</v>
      </c>
      <c r="J73" s="39">
        <f t="shared" si="12"/>
        <v>8.1083417197582979E-3</v>
      </c>
      <c r="K73" s="51">
        <f t="shared" si="17"/>
        <v>5.3123686656655495</v>
      </c>
      <c r="L73" s="39">
        <f t="shared" si="9"/>
        <v>0.99999987782721322</v>
      </c>
      <c r="M73" s="51">
        <f t="shared" si="10"/>
        <v>5.3123680166386649</v>
      </c>
      <c r="N73" s="40">
        <f t="shared" si="18"/>
        <v>9.0985276178014385E-2</v>
      </c>
    </row>
    <row r="74" spans="3:14" ht="15" x14ac:dyDescent="0.25">
      <c r="C74" s="38">
        <v>44</v>
      </c>
      <c r="D74" s="47">
        <f t="shared" si="13"/>
        <v>219.27846360148442</v>
      </c>
      <c r="E74" s="39">
        <f t="shared" si="14"/>
        <v>73805.033015308858</v>
      </c>
      <c r="F74">
        <f t="shared" si="11"/>
        <v>0.11700000000000001</v>
      </c>
      <c r="G74" s="39">
        <f t="shared" si="15"/>
        <v>0.12085375329223563</v>
      </c>
      <c r="H74" s="39">
        <f t="shared" si="16"/>
        <v>7.7474092626235447E-2</v>
      </c>
      <c r="I74" s="39">
        <f t="shared" si="7"/>
        <v>0.92545100009102199</v>
      </c>
      <c r="J74" s="39">
        <f t="shared" si="12"/>
        <v>7.5036072648278027E-3</v>
      </c>
      <c r="K74" s="51">
        <f t="shared" si="17"/>
        <v>4.9161628222940568</v>
      </c>
      <c r="L74" s="39">
        <f t="shared" si="9"/>
        <v>0.99999987904490562</v>
      </c>
      <c r="M74" s="51">
        <f t="shared" si="10"/>
        <v>4.9161622276591181</v>
      </c>
      <c r="N74" s="40">
        <f t="shared" si="18"/>
        <v>9.0947244877589678E-2</v>
      </c>
    </row>
    <row r="75" spans="3:14" ht="15" x14ac:dyDescent="0.25">
      <c r="C75" s="38">
        <v>45</v>
      </c>
      <c r="D75" s="47">
        <f t="shared" si="13"/>
        <v>219.36642218522059</v>
      </c>
      <c r="E75" s="39">
        <f t="shared" si="14"/>
        <v>73893.884293053707</v>
      </c>
      <c r="F75">
        <f t="shared" si="11"/>
        <v>0.11700000000000001</v>
      </c>
      <c r="G75" s="39">
        <f t="shared" si="15"/>
        <v>0.12080941318752013</v>
      </c>
      <c r="H75" s="39">
        <f t="shared" si="16"/>
        <v>7.7443028111458007E-2</v>
      </c>
      <c r="I75" s="39">
        <f t="shared" si="7"/>
        <v>0.92547974922382681</v>
      </c>
      <c r="J75" s="39">
        <f t="shared" si="12"/>
        <v>6.9442208475251482E-3</v>
      </c>
      <c r="K75" s="51">
        <f t="shared" si="17"/>
        <v>4.5496678005023359</v>
      </c>
      <c r="L75" s="39">
        <f t="shared" si="9"/>
        <v>0.99999988010414398</v>
      </c>
      <c r="M75" s="51">
        <f t="shared" si="10"/>
        <v>4.5496672550160202</v>
      </c>
      <c r="N75" s="40">
        <f t="shared" si="18"/>
        <v>9.0913877189358214E-2</v>
      </c>
    </row>
    <row r="76" spans="3:14" ht="15" x14ac:dyDescent="0.25">
      <c r="C76" s="38">
        <v>46</v>
      </c>
      <c r="D76" s="47">
        <f t="shared" si="13"/>
        <v>219.44365821570955</v>
      </c>
      <c r="E76" s="39">
        <f t="shared" si="14"/>
        <v>73971.962969825661</v>
      </c>
      <c r="F76">
        <f t="shared" si="11"/>
        <v>0.11700000000000001</v>
      </c>
      <c r="G76" s="39">
        <f t="shared" si="15"/>
        <v>0.12077050640863406</v>
      </c>
      <c r="H76" s="39">
        <f t="shared" si="16"/>
        <v>7.741577103723217E-2</v>
      </c>
      <c r="I76" s="39">
        <f t="shared" si="7"/>
        <v>0.92550497543784072</v>
      </c>
      <c r="J76" s="39">
        <f t="shared" si="12"/>
        <v>6.4267357685224439E-3</v>
      </c>
      <c r="K76" s="51">
        <f t="shared" si="17"/>
        <v>4.2106254150606217</v>
      </c>
      <c r="L76" s="39">
        <f t="shared" si="9"/>
        <v>0.99999988102660498</v>
      </c>
      <c r="M76" s="51">
        <f t="shared" si="10"/>
        <v>4.2106249141082213</v>
      </c>
      <c r="N76" s="40">
        <f t="shared" si="18"/>
        <v>9.0884598294409924E-2</v>
      </c>
    </row>
    <row r="77" spans="3:14" ht="15" x14ac:dyDescent="0.25">
      <c r="C77" s="38">
        <v>47</v>
      </c>
      <c r="D77" s="47">
        <f t="shared" si="13"/>
        <v>219.51147882118437</v>
      </c>
      <c r="E77" s="39">
        <f t="shared" si="14"/>
        <v>74040.568834335398</v>
      </c>
      <c r="F77">
        <f t="shared" si="11"/>
        <v>0.11700000000000001</v>
      </c>
      <c r="G77" s="39">
        <f t="shared" si="15"/>
        <v>0.12073636416069754</v>
      </c>
      <c r="H77" s="39">
        <f t="shared" si="16"/>
        <v>7.7391852541064038E-2</v>
      </c>
      <c r="I77" s="39">
        <f t="shared" si="7"/>
        <v>0.92552711238978957</v>
      </c>
      <c r="J77" s="39">
        <f t="shared" si="12"/>
        <v>5.9479759295918569E-3</v>
      </c>
      <c r="K77" s="51">
        <f t="shared" si="17"/>
        <v>3.8969547713436286</v>
      </c>
      <c r="L77" s="39">
        <f t="shared" si="9"/>
        <v>0.99999988183075983</v>
      </c>
      <c r="M77" s="51">
        <f t="shared" si="10"/>
        <v>3.8969543108434443</v>
      </c>
      <c r="N77" s="40">
        <f t="shared" si="18"/>
        <v>9.0858904898059659E-2</v>
      </c>
    </row>
    <row r="78" spans="3:14" ht="15" x14ac:dyDescent="0.25">
      <c r="C78" s="38">
        <v>48</v>
      </c>
      <c r="D78" s="47">
        <f t="shared" si="13"/>
        <v>219.57103178497408</v>
      </c>
      <c r="E78" s="39">
        <f t="shared" si="14"/>
        <v>74100.846297125667</v>
      </c>
      <c r="F78">
        <f t="shared" si="11"/>
        <v>0.11700000000000001</v>
      </c>
      <c r="G78" s="39">
        <f t="shared" si="15"/>
        <v>0.12070640066138599</v>
      </c>
      <c r="H78" s="39">
        <f t="shared" si="16"/>
        <v>7.737086200258303E-2</v>
      </c>
      <c r="I78" s="39">
        <f t="shared" si="7"/>
        <v>0.92554653990615365</v>
      </c>
      <c r="J78" s="39">
        <f t="shared" si="12"/>
        <v>5.5050129866791257E-3</v>
      </c>
      <c r="K78" s="51">
        <f t="shared" si="17"/>
        <v>3.6067372966352811</v>
      </c>
      <c r="L78" s="39">
        <f t="shared" si="9"/>
        <v>0.99999988253240124</v>
      </c>
      <c r="M78" s="51">
        <f t="shared" si="10"/>
        <v>3.6067368729605116</v>
      </c>
      <c r="N78" s="40">
        <f t="shared" si="18"/>
        <v>9.0836356175864108E-2</v>
      </c>
    </row>
    <row r="79" spans="3:14" ht="15" x14ac:dyDescent="0.25">
      <c r="C79" s="38">
        <v>49</v>
      </c>
      <c r="D79" s="47">
        <f t="shared" si="13"/>
        <v>219.62332497037556</v>
      </c>
      <c r="E79" s="39">
        <f t="shared" si="14"/>
        <v>74153.802630220496</v>
      </c>
      <c r="F79">
        <f t="shared" si="11"/>
        <v>0.11700000000000001</v>
      </c>
      <c r="G79" s="39">
        <f t="shared" si="15"/>
        <v>0.12068010267935551</v>
      </c>
      <c r="H79" s="39">
        <f t="shared" si="16"/>
        <v>7.7352439693240793E-2</v>
      </c>
      <c r="I79" s="39">
        <f t="shared" si="7"/>
        <v>0.92556359076788008</v>
      </c>
      <c r="J79" s="39">
        <f t="shared" si="12"/>
        <v>5.0951457219593054E-3</v>
      </c>
      <c r="K79" s="51">
        <f t="shared" si="17"/>
        <v>3.338203225251259</v>
      </c>
      <c r="L79" s="39">
        <f t="shared" si="9"/>
        <v>0.99999988314507327</v>
      </c>
      <c r="M79" s="51">
        <f t="shared" si="10"/>
        <v>3.3382028351657658</v>
      </c>
      <c r="N79" s="40">
        <f t="shared" si="18"/>
        <v>9.081656590087174E-2</v>
      </c>
    </row>
    <row r="80" spans="3:14" ht="15" x14ac:dyDescent="0.25">
      <c r="C80" s="38">
        <v>50</v>
      </c>
      <c r="D80" s="47">
        <f t="shared" si="13"/>
        <v>219.66924337754494</v>
      </c>
      <c r="E80" s="39">
        <f t="shared" si="14"/>
        <v>74200.324143381426</v>
      </c>
      <c r="F80">
        <f t="shared" si="11"/>
        <v>0.11700000000000001</v>
      </c>
      <c r="G80" s="39">
        <f t="shared" si="15"/>
        <v>0.12065702042703357</v>
      </c>
      <c r="H80" s="39">
        <f t="shared" si="16"/>
        <v>7.7336270379927907E-2</v>
      </c>
      <c r="I80" s="39">
        <f t="shared" si="7"/>
        <v>0.92557855661656363</v>
      </c>
      <c r="J80" s="39">
        <f t="shared" si="12"/>
        <v>4.7158813699022572E-3</v>
      </c>
      <c r="K80" s="51">
        <f t="shared" si="17"/>
        <v>3.0897193638764735</v>
      </c>
      <c r="L80" s="39">
        <f t="shared" si="9"/>
        <v>0.99999988368042225</v>
      </c>
      <c r="M80" s="51">
        <f t="shared" si="10"/>
        <v>3.0897190044816218</v>
      </c>
      <c r="N80" s="40">
        <f t="shared" si="18"/>
        <v>9.0799195590086493E-2</v>
      </c>
    </row>
    <row r="81" spans="3:16" ht="15" x14ac:dyDescent="0.25">
      <c r="C81" s="38">
        <v>51</v>
      </c>
      <c r="D81" s="47">
        <f t="shared" si="13"/>
        <v>219.70956412107549</v>
      </c>
      <c r="E81" s="39">
        <f t="shared" si="14"/>
        <v>74241.190512026078</v>
      </c>
      <c r="F81">
        <f t="shared" si="11"/>
        <v>0.11700000000000001</v>
      </c>
      <c r="G81" s="39">
        <f t="shared" si="15"/>
        <v>0.12063675962432684</v>
      </c>
      <c r="H81" s="39">
        <f t="shared" si="16"/>
        <v>7.7322077752783644E-2</v>
      </c>
      <c r="I81" s="39">
        <f t="shared" si="7"/>
        <v>0.92559169310113087</v>
      </c>
      <c r="J81" s="39">
        <f t="shared" si="12"/>
        <v>4.3649186715290743E-3</v>
      </c>
      <c r="K81" s="51">
        <f t="shared" si="17"/>
        <v>2.8597779891670334</v>
      </c>
      <c r="L81" s="39">
        <f t="shared" si="9"/>
        <v>0.99999988414848728</v>
      </c>
      <c r="M81" s="51">
        <f t="shared" si="10"/>
        <v>2.8597776578574274</v>
      </c>
      <c r="N81" s="40">
        <f t="shared" si="18"/>
        <v>9.0783948532092942E-2</v>
      </c>
    </row>
    <row r="82" spans="3:16" ht="15" x14ac:dyDescent="0.25">
      <c r="C82" s="38">
        <v>52</v>
      </c>
      <c r="D82" s="47">
        <f t="shared" si="13"/>
        <v>219.744969581741</v>
      </c>
      <c r="E82" s="39">
        <f t="shared" si="14"/>
        <v>74277.087453946166</v>
      </c>
      <c r="F82">
        <f t="shared" si="11"/>
        <v>0.11700000000000001</v>
      </c>
      <c r="G82" s="39">
        <f t="shared" si="15"/>
        <v>0.12061897457644075</v>
      </c>
      <c r="H82" s="39">
        <f t="shared" si="16"/>
        <v>7.7309619566424875E-2</v>
      </c>
      <c r="I82" s="39">
        <f t="shared" si="7"/>
        <v>0.92560322436676479</v>
      </c>
      <c r="J82" s="39">
        <f t="shared" si="12"/>
        <v>4.0401324634293349E-3</v>
      </c>
      <c r="K82" s="51">
        <f t="shared" si="17"/>
        <v>2.646986750886462</v>
      </c>
      <c r="L82" s="39">
        <f t="shared" si="9"/>
        <v>0.99999988455793942</v>
      </c>
      <c r="M82" s="51">
        <f t="shared" si="10"/>
        <v>2.6469864453128573</v>
      </c>
      <c r="N82" s="40">
        <f t="shared" si="18"/>
        <v>9.0770564577840857E-2</v>
      </c>
    </row>
    <row r="83" spans="3:16" ht="15" x14ac:dyDescent="0.25">
      <c r="C83" s="38">
        <v>53</v>
      </c>
      <c r="D83" s="47">
        <f t="shared" si="13"/>
        <v>219.77605895498098</v>
      </c>
      <c r="E83" s="39">
        <f t="shared" si="14"/>
        <v>74308.617934342197</v>
      </c>
      <c r="F83">
        <f t="shared" si="11"/>
        <v>0.11700000000000001</v>
      </c>
      <c r="G83" s="39">
        <f t="shared" si="15"/>
        <v>0.12060336213139487</v>
      </c>
      <c r="H83" s="39">
        <f t="shared" si="16"/>
        <v>7.7298683399723317E-2</v>
      </c>
      <c r="I83" s="39">
        <f t="shared" si="7"/>
        <v>0.92561334697327713</v>
      </c>
      <c r="J83" s="39">
        <f t="shared" si="12"/>
        <v>3.739559635019033E-3</v>
      </c>
      <c r="K83" s="51">
        <f t="shared" si="17"/>
        <v>2.450059471476616</v>
      </c>
      <c r="L83" s="39">
        <f t="shared" si="9"/>
        <v>0.99999988491628422</v>
      </c>
      <c r="M83" s="51">
        <f t="shared" si="10"/>
        <v>2.4500591895146679</v>
      </c>
      <c r="N83" s="40">
        <f t="shared" si="18"/>
        <v>9.0758815593435779E-2</v>
      </c>
    </row>
    <row r="84" spans="3:16" ht="15" x14ac:dyDescent="0.25">
      <c r="C84" s="38">
        <v>54</v>
      </c>
      <c r="D84" s="47">
        <f t="shared" si="13"/>
        <v>219.80335839157325</v>
      </c>
      <c r="E84" s="39">
        <f t="shared" si="14"/>
        <v>74336.312061769408</v>
      </c>
      <c r="F84">
        <f t="shared" si="11"/>
        <v>0.11700000000000001</v>
      </c>
      <c r="G84" s="39">
        <f t="shared" si="15"/>
        <v>0.12058965640171192</v>
      </c>
      <c r="H84" s="39">
        <f t="shared" si="16"/>
        <v>7.7289082952662014E-2</v>
      </c>
      <c r="I84" s="39">
        <f t="shared" si="7"/>
        <v>0.9256222333178703</v>
      </c>
      <c r="J84" s="39">
        <f t="shared" si="12"/>
        <v>3.4613863099761336E-3</v>
      </c>
      <c r="K84" s="51">
        <f t="shared" si="17"/>
        <v>2.2678077476770486</v>
      </c>
      <c r="L84" s="39">
        <f t="shared" si="9"/>
        <v>0.99999988523002792</v>
      </c>
      <c r="M84" s="51">
        <f t="shared" si="10"/>
        <v>2.2678074874008169</v>
      </c>
      <c r="N84" s="40">
        <f t="shared" si="18"/>
        <v>9.0748501488000524E-2</v>
      </c>
    </row>
    <row r="85" spans="3:16" ht="15" x14ac:dyDescent="0.25">
      <c r="C85" s="38">
        <v>55</v>
      </c>
      <c r="D85" s="47">
        <f t="shared" si="13"/>
        <v>219.82732990211159</v>
      </c>
      <c r="E85" s="39">
        <f t="shared" si="14"/>
        <v>74360.635821596865</v>
      </c>
      <c r="F85">
        <f t="shared" si="11"/>
        <v>0.11700000000000001</v>
      </c>
      <c r="G85" s="39">
        <f t="shared" si="15"/>
        <v>0.1205776241507604</v>
      </c>
      <c r="H85" s="39">
        <f t="shared" si="16"/>
        <v>7.7280654810140681E-2</v>
      </c>
      <c r="I85" s="39">
        <f t="shared" si="7"/>
        <v>0.9256300346268489</v>
      </c>
      <c r="J85" s="39">
        <f t="shared" si="12"/>
        <v>3.2039361266160108E-3</v>
      </c>
      <c r="K85" s="51">
        <f t="shared" si="17"/>
        <v>2.0991332721403992</v>
      </c>
      <c r="L85" s="39">
        <f t="shared" si="9"/>
        <v>0.99999988550481933</v>
      </c>
      <c r="M85" s="51">
        <f t="shared" si="10"/>
        <v>2.0991330317997559</v>
      </c>
      <c r="N85" s="40">
        <f t="shared" si="18"/>
        <v>9.0739446741714996E-2</v>
      </c>
    </row>
    <row r="86" spans="3:16" ht="15" x14ac:dyDescent="0.25">
      <c r="C86" s="38">
        <v>56</v>
      </c>
      <c r="D86" s="47">
        <f t="shared" si="13"/>
        <v>219.84837917598759</v>
      </c>
      <c r="E86" s="39">
        <f t="shared" si="14"/>
        <v>74381.998778673777</v>
      </c>
      <c r="F86">
        <f t="shared" si="11"/>
        <v>0.11700000000000001</v>
      </c>
      <c r="G86" s="39">
        <f t="shared" si="15"/>
        <v>0.12056706075783885</v>
      </c>
      <c r="H86" s="39">
        <f t="shared" si="16"/>
        <v>7.7273255612227504E-2</v>
      </c>
      <c r="I86" s="39">
        <f t="shared" si="7"/>
        <v>0.9256368835720078</v>
      </c>
      <c r="J86" s="39">
        <f t="shared" si="12"/>
        <v>2.9656595078217901E-3</v>
      </c>
      <c r="K86" s="51">
        <f t="shared" si="17"/>
        <v>1.9430208033776881</v>
      </c>
      <c r="L86" s="39">
        <f t="shared" si="9"/>
        <v>0.99999988574556986</v>
      </c>
      <c r="M86" s="51">
        <f t="shared" si="10"/>
        <v>1.9430205813789534</v>
      </c>
      <c r="N86" s="40">
        <f t="shared" si="18"/>
        <v>9.073149736938188E-2</v>
      </c>
    </row>
    <row r="87" spans="3:16" ht="15" x14ac:dyDescent="0.25">
      <c r="C87" s="38">
        <v>57</v>
      </c>
      <c r="D87" s="47">
        <f t="shared" si="13"/>
        <v>219.86686244720229</v>
      </c>
      <c r="E87" s="39">
        <f t="shared" si="14"/>
        <v>74400.760867125602</v>
      </c>
      <c r="F87">
        <f t="shared" si="11"/>
        <v>0.11700000000000001</v>
      </c>
      <c r="G87" s="39">
        <f t="shared" si="15"/>
        <v>0.12055778668768986</v>
      </c>
      <c r="H87" s="39">
        <f t="shared" si="16"/>
        <v>7.7266759578558636E-2</v>
      </c>
      <c r="I87" s="39">
        <f t="shared" si="7"/>
        <v>0.92564289655989884</v>
      </c>
      <c r="J87" s="39">
        <f t="shared" si="12"/>
        <v>2.7451238245558562E-3</v>
      </c>
      <c r="K87" s="51">
        <f t="shared" si="17"/>
        <v>1.7985317211541021</v>
      </c>
      <c r="L87" s="39">
        <f t="shared" si="9"/>
        <v>0.99999988595655431</v>
      </c>
      <c r="M87" s="51">
        <f t="shared" si="10"/>
        <v>1.7985315160433475</v>
      </c>
      <c r="N87" s="40">
        <f t="shared" si="18"/>
        <v>9.0724518263595955E-2</v>
      </c>
    </row>
    <row r="88" spans="3:16" ht="15" x14ac:dyDescent="0.25">
      <c r="C88" s="38">
        <v>58</v>
      </c>
      <c r="D88" s="47">
        <f t="shared" si="13"/>
        <v>219.8830925232044</v>
      </c>
      <c r="E88" s="39">
        <f t="shared" si="14"/>
        <v>74417.238372594802</v>
      </c>
      <c r="F88">
        <f t="shared" si="11"/>
        <v>0.11700000000000001</v>
      </c>
      <c r="G88" s="39">
        <f t="shared" si="15"/>
        <v>0.12054964440006281</v>
      </c>
      <c r="H88" s="39">
        <f t="shared" si="16"/>
        <v>7.726105634159755E-2</v>
      </c>
      <c r="I88" s="39">
        <f t="shared" si="7"/>
        <v>0.92564817573573355</v>
      </c>
      <c r="J88" s="39">
        <f t="shared" si="12"/>
        <v>2.5410043683774704E-3</v>
      </c>
      <c r="K88" s="51">
        <f t="shared" si="17"/>
        <v>1.6647981119239434</v>
      </c>
      <c r="L88" s="39">
        <f t="shared" si="9"/>
        <v>0.99999988614149748</v>
      </c>
      <c r="M88" s="51">
        <f t="shared" si="10"/>
        <v>1.6647979223725233</v>
      </c>
      <c r="N88" s="40">
        <f t="shared" si="18"/>
        <v>9.0718390869067383E-2</v>
      </c>
    </row>
    <row r="89" spans="3:16" ht="15" x14ac:dyDescent="0.25">
      <c r="C89" s="38">
        <v>59</v>
      </c>
      <c r="D89" s="47">
        <f t="shared" si="13"/>
        <v>219.89734407878532</v>
      </c>
      <c r="E89" s="39">
        <f t="shared" si="14"/>
        <v>74431.709200765006</v>
      </c>
      <c r="F89">
        <f t="shared" si="11"/>
        <v>0.11700000000000001</v>
      </c>
      <c r="G89" s="39">
        <f t="shared" si="15"/>
        <v>0.12054249564345705</v>
      </c>
      <c r="H89" s="39">
        <f t="shared" si="16"/>
        <v>7.7256049049475375E-2</v>
      </c>
      <c r="I89" s="39">
        <f t="shared" si="7"/>
        <v>0.9256528107381562</v>
      </c>
      <c r="J89" s="39">
        <f t="shared" si="12"/>
        <v>2.3520760581251352E-3</v>
      </c>
      <c r="K89" s="51">
        <f t="shared" si="17"/>
        <v>1.5410173352706917</v>
      </c>
      <c r="L89" s="39">
        <f t="shared" si="9"/>
        <v>0.99999988630364811</v>
      </c>
      <c r="M89" s="51">
        <f t="shared" si="10"/>
        <v>1.5410171600626426</v>
      </c>
      <c r="N89" s="40">
        <f t="shared" si="18"/>
        <v>9.0713011146056025E-2</v>
      </c>
    </row>
    <row r="90" spans="3:16" ht="15.75" thickBot="1" x14ac:dyDescent="0.3">
      <c r="C90" s="38">
        <v>60</v>
      </c>
      <c r="D90" s="47">
        <f t="shared" si="13"/>
        <v>219.90985830462444</v>
      </c>
      <c r="E90" s="39">
        <f t="shared" si="14"/>
        <v>74444.417515619774</v>
      </c>
      <c r="F90">
        <f t="shared" si="11"/>
        <v>0.11700000000000001</v>
      </c>
      <c r="G90" s="39">
        <f t="shared" si="15"/>
        <v>0.12053621908450039</v>
      </c>
      <c r="H90" s="39">
        <f t="shared" si="16"/>
        <v>7.7251652704296958E-2</v>
      </c>
      <c r="I90" s="56">
        <f t="shared" si="7"/>
        <v>0.92565688023637305</v>
      </c>
      <c r="J90" s="39">
        <f t="shared" si="12"/>
        <v>2.1772058142734544E-3</v>
      </c>
      <c r="K90" s="51">
        <f t="shared" si="17"/>
        <v>1.4264470277895396</v>
      </c>
      <c r="L90" s="39">
        <f t="shared" si="9"/>
        <v>0.99999988644584126</v>
      </c>
      <c r="M90" s="51">
        <f t="shared" si="10"/>
        <v>1.4264468658105474</v>
      </c>
      <c r="N90" s="40">
        <f t="shared" si="18"/>
        <v>9.0708287786384775E-2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8.9382549284889267E-4</v>
      </c>
      <c r="G91" s="43">
        <f>EXP(-SUM(G31:G90))</f>
        <v>8.8863261794153175E-5</v>
      </c>
      <c r="H91" s="43">
        <f>EXP(-SUM(H31:H90))</f>
        <v>2.0153455416728585E-3</v>
      </c>
      <c r="I91" s="43"/>
      <c r="J91" s="43"/>
      <c r="K91" s="43"/>
      <c r="L91" s="43"/>
      <c r="M91" s="43"/>
      <c r="N91" s="43">
        <f>EXP(-SUM(N31:N90))</f>
        <v>8.9382549284888952E-4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-1.1215200488239657E-3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Pearl</vt:lpstr>
      <vt:lpstr>Pascagula</vt:lpstr>
      <vt:lpstr>Escambia</vt:lpstr>
      <vt:lpstr>Yellow</vt:lpstr>
      <vt:lpstr>Choc</vt:lpstr>
      <vt:lpstr>Apalachicola</vt:lpstr>
      <vt:lpstr>Suwanee</vt:lpstr>
      <vt:lpstr>Apalachicola!a</vt:lpstr>
      <vt:lpstr>Choc!a</vt:lpstr>
      <vt:lpstr>Escambia!a</vt:lpstr>
      <vt:lpstr>Pascagula!a</vt:lpstr>
      <vt:lpstr>Pearl!a</vt:lpstr>
      <vt:lpstr>Suwanee!a</vt:lpstr>
      <vt:lpstr>Yellow!a</vt:lpstr>
      <vt:lpstr>Apalachicola!b</vt:lpstr>
      <vt:lpstr>Choc!b</vt:lpstr>
      <vt:lpstr>Escambia!b</vt:lpstr>
      <vt:lpstr>Pascagula!b</vt:lpstr>
      <vt:lpstr>Pearl!b</vt:lpstr>
      <vt:lpstr>Suwanee!b</vt:lpstr>
      <vt:lpstr>Yellow!b</vt:lpstr>
      <vt:lpstr>Apalachicola!K</vt:lpstr>
      <vt:lpstr>Choc!K</vt:lpstr>
      <vt:lpstr>Escambia!K</vt:lpstr>
      <vt:lpstr>Pascagula!K</vt:lpstr>
      <vt:lpstr>Pearl!K</vt:lpstr>
      <vt:lpstr>Suwanee!K</vt:lpstr>
      <vt:lpstr>Yellow!K</vt:lpstr>
      <vt:lpstr>Apalachicola!Linf</vt:lpstr>
      <vt:lpstr>Choc!Linf</vt:lpstr>
      <vt:lpstr>Escambia!Linf</vt:lpstr>
      <vt:lpstr>Pascagula!Linf</vt:lpstr>
      <vt:lpstr>Pearl!Linf</vt:lpstr>
      <vt:lpstr>Suwanee!Linf</vt:lpstr>
      <vt:lpstr>Yellow!Linf</vt:lpstr>
      <vt:lpstr>Apalachicola!t0</vt:lpstr>
      <vt:lpstr>Choc!t0</vt:lpstr>
      <vt:lpstr>Escambia!t0</vt:lpstr>
      <vt:lpstr>Pascagula!t0</vt:lpstr>
      <vt:lpstr>Pearl!t0</vt:lpstr>
      <vt:lpstr>Suwanee!t0</vt:lpstr>
      <vt:lpstr>Yellow!t0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2023-10-13T16:11:12Z</dcterms:created>
  <dcterms:modified xsi:type="dcterms:W3CDTF">2023-11-20T21:17:17Z</dcterms:modified>
</cp:coreProperties>
</file>