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kreuk-my.sharepoint.com/personal/lewis_walsh_berkre_co_uk/Documents/Documents/Work/Non-Work/Website/2022 03 22 - Excel Forecast function/"/>
    </mc:Choice>
  </mc:AlternateContent>
  <xr:revisionPtr revIDLastSave="85" documentId="8_{DAB45A0F-DBE8-4472-A205-B713BA6DE25D}" xr6:coauthVersionLast="47" xr6:coauthVersionMax="47" xr10:uidLastSave="{48CFE82E-CF88-4BE0-BBDB-1A3968C5BBA7}"/>
  <bookViews>
    <workbookView xWindow="-120" yWindow="-120" windowWidth="29040" windowHeight="15840" xr2:uid="{0EB909A0-644F-4A6C-9857-F58BD8659B41}"/>
  </bookViews>
  <sheets>
    <sheet name="Recreate 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N13" i="1"/>
  <c r="N10" i="1"/>
  <c r="N8" i="1"/>
  <c r="N9" i="1"/>
  <c r="N7" i="1"/>
  <c r="N12" i="1"/>
  <c r="N11" i="1"/>
  <c r="D23" i="1"/>
  <c r="D22" i="1"/>
  <c r="D21" i="1"/>
  <c r="D20" i="1"/>
  <c r="E23" i="1"/>
  <c r="F23" i="1"/>
  <c r="E22" i="1"/>
  <c r="F22" i="1"/>
  <c r="E21" i="1"/>
  <c r="F21" i="1"/>
  <c r="E20" i="1"/>
  <c r="F20" i="1"/>
  <c r="H8" i="1" l="1"/>
  <c r="N4" i="1"/>
  <c r="I8" i="1" l="1"/>
  <c r="H9" i="1" s="1"/>
  <c r="I9" i="1" l="1"/>
  <c r="H10" i="1" s="1"/>
  <c r="I10" i="1" l="1"/>
  <c r="H11" i="1" s="1"/>
  <c r="I11" i="1" l="1"/>
  <c r="H12" i="1" s="1"/>
  <c r="I12" i="1" l="1"/>
  <c r="H13" i="1" s="1"/>
  <c r="I13" i="1" l="1"/>
  <c r="H14" i="1" s="1"/>
  <c r="I14" i="1" l="1"/>
  <c r="H15" i="1" s="1"/>
  <c r="I15" i="1" l="1"/>
  <c r="H16" i="1" s="1"/>
  <c r="I16" i="1" l="1"/>
  <c r="H17" i="1" s="1"/>
  <c r="I17" i="1" l="1"/>
  <c r="H18" i="1" s="1"/>
  <c r="I18" i="1" l="1"/>
  <c r="H19" i="1" s="1"/>
  <c r="I19" i="1" l="1"/>
  <c r="G23" i="1" s="1"/>
  <c r="G20" i="1" l="1"/>
  <c r="G21" i="1"/>
  <c r="G22" i="1"/>
</calcChain>
</file>

<file path=xl/sharedStrings.xml><?xml version="1.0" encoding="utf-8"?>
<sst xmlns="http://schemas.openxmlformats.org/spreadsheetml/2006/main" count="34" uniqueCount="28">
  <si>
    <t>y_t</t>
  </si>
  <si>
    <t>l_t</t>
  </si>
  <si>
    <t>b_t</t>
  </si>
  <si>
    <t>s_t</t>
  </si>
  <si>
    <t>k</t>
  </si>
  <si>
    <t>Beta *</t>
  </si>
  <si>
    <t>Date</t>
  </si>
  <si>
    <t>Value</t>
  </si>
  <si>
    <t>Forecast(Value)</t>
  </si>
  <si>
    <t>Lower Confidence Bound(Value)</t>
  </si>
  <si>
    <t>Upper Confidence Bound(Value)</t>
  </si>
  <si>
    <t>Statistic</t>
  </si>
  <si>
    <t>Alpha</t>
  </si>
  <si>
    <t>Beta</t>
  </si>
  <si>
    <t>Gamma</t>
  </si>
  <si>
    <t>MASE</t>
  </si>
  <si>
    <t>SMAPE</t>
  </si>
  <si>
    <t>MAE</t>
  </si>
  <si>
    <t>RMSE</t>
  </si>
  <si>
    <t>Disclaimer</t>
  </si>
  <si>
    <t>This Spreadsheet is provided for eductional puposes only</t>
  </si>
  <si>
    <t>The author accepts no responsibility or liability for any errors or omissions</t>
  </si>
  <si>
    <t>Notes</t>
  </si>
  <si>
    <t>Columns B:F contain the automatically generated Excel Forecast</t>
  </si>
  <si>
    <t>Column G contains the forecast calculated from first principles</t>
  </si>
  <si>
    <t>Columns M:N are the parameters generated by Excel</t>
  </si>
  <si>
    <t>Cell N4 is required due to the difference in definition of Beta</t>
  </si>
  <si>
    <t>Columns H:K contain calculation columns to support column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</si>
</sst>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"/>
    <numFmt numFmtId="165" formatCode="_-* #,##0.0_-;\-* #,##0.0_-;_-* &quot;-&quot;??_-;_-@_-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/>
    <xf numFmtId="165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43" fontId="1" fillId="0" borderId="0" xfId="0" applyNumberFormat="1" applyFont="1"/>
    <xf numFmtId="14" fontId="1" fillId="0" borderId="0" xfId="0" applyNumberFormat="1" applyFont="1"/>
    <xf numFmtId="165" fontId="1" fillId="2" borderId="0" xfId="0" applyNumberFormat="1" applyFont="1" applyFill="1"/>
    <xf numFmtId="165" fontId="1" fillId="3" borderId="0" xfId="0" applyNumberFormat="1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1" xfId="0" applyFont="1" applyBorder="1"/>
  </cellXfs>
  <cellStyles count="1">
    <cellStyle name="Normal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'Recreate forecast'!$C$6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'Recreate forecast'!$C$7:$C$23</c:f>
              <c:numCache>
                <c:formatCode>_-* #,##0.0_-;\-* #,##0.0_-;_-* "-"??_-;_-@_-</c:formatCode>
                <c:ptCount val="17"/>
                <c:pt idx="0">
                  <c:v>100</c:v>
                </c:pt>
                <c:pt idx="1">
                  <c:v>103.13295071903731</c:v>
                </c:pt>
                <c:pt idx="2">
                  <c:v>103.24302090163604</c:v>
                </c:pt>
                <c:pt idx="3">
                  <c:v>107.33021698639537</c:v>
                </c:pt>
                <c:pt idx="4">
                  <c:v>111.18648793662243</c:v>
                </c:pt>
                <c:pt idx="5">
                  <c:v>115.89308706471924</c:v>
                </c:pt>
                <c:pt idx="6">
                  <c:v>120.86473125246958</c:v>
                </c:pt>
                <c:pt idx="7">
                  <c:v>126.73579246235465</c:v>
                </c:pt>
                <c:pt idx="8">
                  <c:v>133.49560493007226</c:v>
                </c:pt>
                <c:pt idx="9">
                  <c:v>136.55761315379047</c:v>
                </c:pt>
                <c:pt idx="10">
                  <c:v>146.73579246235465</c:v>
                </c:pt>
                <c:pt idx="11">
                  <c:v>156.55761315379047</c:v>
                </c:pt>
                <c:pt idx="12">
                  <c:v>163.62739828130091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F-42B5-AE3C-8AE52021B99F}"/>
            </c:ext>
          </c:extLst>
        </c:ser>
        <c:ser>
          <c:idx val="1"/>
          <c:order val="1"/>
          <c:tx>
            <c:strRef>
              <c:f>'Recreate forecast'!$D$6</c:f>
              <c:strCache>
                <c:ptCount val="1"/>
                <c:pt idx="0">
                  <c:v>Forecast(Value)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'Recreate forecast'!$B$7:$B$23</c:f>
              <c:numCache>
                <c:formatCode>m/d/yyyy</c:formatCode>
                <c:ptCount val="17"/>
                <c:pt idx="0">
                  <c:v>39814</c:v>
                </c:pt>
                <c:pt idx="1">
                  <c:v>40179</c:v>
                </c:pt>
                <c:pt idx="2">
                  <c:v>40544</c:v>
                </c:pt>
                <c:pt idx="3">
                  <c:v>40909</c:v>
                </c:pt>
                <c:pt idx="4">
                  <c:v>41275</c:v>
                </c:pt>
                <c:pt idx="5">
                  <c:v>41640</c:v>
                </c:pt>
                <c:pt idx="6">
                  <c:v>42005</c:v>
                </c:pt>
                <c:pt idx="7">
                  <c:v>42370</c:v>
                </c:pt>
                <c:pt idx="8">
                  <c:v>42736</c:v>
                </c:pt>
                <c:pt idx="9">
                  <c:v>43101</c:v>
                </c:pt>
                <c:pt idx="10">
                  <c:v>43466</c:v>
                </c:pt>
                <c:pt idx="11">
                  <c:v>43831</c:v>
                </c:pt>
                <c:pt idx="12">
                  <c:v>44197</c:v>
                </c:pt>
                <c:pt idx="13">
                  <c:v>44562</c:v>
                </c:pt>
                <c:pt idx="14">
                  <c:v>44927</c:v>
                </c:pt>
                <c:pt idx="15">
                  <c:v>45292</c:v>
                </c:pt>
                <c:pt idx="16">
                  <c:v>45658</c:v>
                </c:pt>
              </c:numCache>
            </c:numRef>
          </c:cat>
          <c:val>
            <c:numRef>
              <c:f>'Recreate forecast'!$D$7:$D$23</c:f>
              <c:numCache>
                <c:formatCode>General</c:formatCode>
                <c:ptCount val="17"/>
                <c:pt idx="12" formatCode="_-* #,##0.0_-;\-* #,##0.0_-;_-* &quot;-&quot;??_-;_-@_-">
                  <c:v>163.62739828130091</c:v>
                </c:pt>
                <c:pt idx="13" formatCode="_-* #,##0.0_-;\-* #,##0.0_-;_-* &quot;-&quot;??_-;_-@_-">
                  <c:v>172.83539376624645</c:v>
                </c:pt>
                <c:pt idx="14" formatCode="_-* #,##0.0_-;\-* #,##0.0_-;_-* &quot;-&quot;??_-;_-@_-">
                  <c:v>182.10020392755163</c:v>
                </c:pt>
                <c:pt idx="15" formatCode="_-* #,##0.0_-;\-* #,##0.0_-;_-* &quot;-&quot;??_-;_-@_-">
                  <c:v>191.36501408885684</c:v>
                </c:pt>
                <c:pt idx="16" formatCode="_-* #,##0.0_-;\-* #,##0.0_-;_-* &quot;-&quot;??_-;_-@_-">
                  <c:v>200.62982425016205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F-42B5-AE3C-8AE52021B99F}"/>
            </c:ext>
          </c:extLst>
        </c:ser>
        <c:ser>
          <c:idx val="2"/>
          <c:order val="2"/>
          <c:tx>
            <c:strRef>
              <c:f>'Recreate forecast'!$E$6</c:f>
              <c:strCache>
                <c:ptCount val="1"/>
                <c:pt idx="0">
                  <c:v>Lower Confidence Bound(Value)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'Recreate forecast'!$B$7:$B$23</c:f>
              <c:numCache>
                <c:formatCode>m/d/yyyy</c:formatCode>
                <c:ptCount val="17"/>
                <c:pt idx="0">
                  <c:v>39814</c:v>
                </c:pt>
                <c:pt idx="1">
                  <c:v>40179</c:v>
                </c:pt>
                <c:pt idx="2">
                  <c:v>40544</c:v>
                </c:pt>
                <c:pt idx="3">
                  <c:v>40909</c:v>
                </c:pt>
                <c:pt idx="4">
                  <c:v>41275</c:v>
                </c:pt>
                <c:pt idx="5">
                  <c:v>41640</c:v>
                </c:pt>
                <c:pt idx="6">
                  <c:v>42005</c:v>
                </c:pt>
                <c:pt idx="7">
                  <c:v>42370</c:v>
                </c:pt>
                <c:pt idx="8">
                  <c:v>42736</c:v>
                </c:pt>
                <c:pt idx="9">
                  <c:v>43101</c:v>
                </c:pt>
                <c:pt idx="10">
                  <c:v>43466</c:v>
                </c:pt>
                <c:pt idx="11">
                  <c:v>43831</c:v>
                </c:pt>
                <c:pt idx="12">
                  <c:v>44197</c:v>
                </c:pt>
                <c:pt idx="13">
                  <c:v>44562</c:v>
                </c:pt>
                <c:pt idx="14">
                  <c:v>44927</c:v>
                </c:pt>
                <c:pt idx="15">
                  <c:v>45292</c:v>
                </c:pt>
                <c:pt idx="16">
                  <c:v>45658</c:v>
                </c:pt>
              </c:numCache>
            </c:numRef>
          </c:cat>
          <c:val>
            <c:numRef>
              <c:f>'Recreate forecast'!$E$7:$E$23</c:f>
              <c:numCache>
                <c:formatCode>General</c:formatCode>
                <c:ptCount val="17"/>
                <c:pt idx="12" formatCode="_-* #,##0.0_-;\-* #,##0.0_-;_-* &quot;-&quot;??_-;_-@_-">
                  <c:v>163.62739828130091</c:v>
                </c:pt>
                <c:pt idx="13" formatCode="_-* #,##0.0_-;\-* #,##0.0_-;_-* &quot;-&quot;??_-;_-@_-">
                  <c:v>167.4677339152328</c:v>
                </c:pt>
                <c:pt idx="14" formatCode="_-* #,##0.0_-;\-* #,##0.0_-;_-* &quot;-&quot;??_-;_-@_-">
                  <c:v>174.51298112737055</c:v>
                </c:pt>
                <c:pt idx="15" formatCode="_-* #,##0.0_-;\-* #,##0.0_-;_-* &quot;-&quot;??_-;_-@_-">
                  <c:v>180.30971300501324</c:v>
                </c:pt>
                <c:pt idx="16" formatCode="_-* #,##0.0_-;\-* #,##0.0_-;_-* &quot;-&quot;??_-;_-@_-">
                  <c:v>185.23108114568089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2F-42B5-AE3C-8AE52021B99F}"/>
            </c:ext>
          </c:extLst>
        </c:ser>
        <c:ser>
          <c:idx val="3"/>
          <c:order val="3"/>
          <c:tx>
            <c:strRef>
              <c:f>'Recreate forecast'!$F$6</c:f>
              <c:strCache>
                <c:ptCount val="1"/>
                <c:pt idx="0">
                  <c:v>Upper Confidence Bound(Value)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'Recreate forecast'!$B$7:$B$23</c:f>
              <c:numCache>
                <c:formatCode>m/d/yyyy</c:formatCode>
                <c:ptCount val="17"/>
                <c:pt idx="0">
                  <c:v>39814</c:v>
                </c:pt>
                <c:pt idx="1">
                  <c:v>40179</c:v>
                </c:pt>
                <c:pt idx="2">
                  <c:v>40544</c:v>
                </c:pt>
                <c:pt idx="3">
                  <c:v>40909</c:v>
                </c:pt>
                <c:pt idx="4">
                  <c:v>41275</c:v>
                </c:pt>
                <c:pt idx="5">
                  <c:v>41640</c:v>
                </c:pt>
                <c:pt idx="6">
                  <c:v>42005</c:v>
                </c:pt>
                <c:pt idx="7">
                  <c:v>42370</c:v>
                </c:pt>
                <c:pt idx="8">
                  <c:v>42736</c:v>
                </c:pt>
                <c:pt idx="9">
                  <c:v>43101</c:v>
                </c:pt>
                <c:pt idx="10">
                  <c:v>43466</c:v>
                </c:pt>
                <c:pt idx="11">
                  <c:v>43831</c:v>
                </c:pt>
                <c:pt idx="12">
                  <c:v>44197</c:v>
                </c:pt>
                <c:pt idx="13">
                  <c:v>44562</c:v>
                </c:pt>
                <c:pt idx="14">
                  <c:v>44927</c:v>
                </c:pt>
                <c:pt idx="15">
                  <c:v>45292</c:v>
                </c:pt>
                <c:pt idx="16">
                  <c:v>45658</c:v>
                </c:pt>
              </c:numCache>
            </c:numRef>
          </c:cat>
          <c:val>
            <c:numRef>
              <c:f>'Recreate forecast'!$F$7:$F$23</c:f>
              <c:numCache>
                <c:formatCode>General</c:formatCode>
                <c:ptCount val="17"/>
                <c:pt idx="12" formatCode="_-* #,##0.0_-;\-* #,##0.0_-;_-* &quot;-&quot;??_-;_-@_-">
                  <c:v>163.62739828130091</c:v>
                </c:pt>
                <c:pt idx="13" formatCode="_-* #,##0.0_-;\-* #,##0.0_-;_-* &quot;-&quot;??_-;_-@_-">
                  <c:v>178.20305361726011</c:v>
                </c:pt>
                <c:pt idx="14" formatCode="_-* #,##0.0_-;\-* #,##0.0_-;_-* &quot;-&quot;??_-;_-@_-">
                  <c:v>189.68742672773271</c:v>
                </c:pt>
                <c:pt idx="15" formatCode="_-* #,##0.0_-;\-* #,##0.0_-;_-* &quot;-&quot;??_-;_-@_-">
                  <c:v>202.42031517270044</c:v>
                </c:pt>
                <c:pt idx="16" formatCode="_-* #,##0.0_-;\-* #,##0.0_-;_-* &quot;-&quot;??_-;_-@_-">
                  <c:v>216.0285673546432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2F-42B5-AE3C-8AE52021B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438752"/>
        <c:axId val="521441376"/>
      </c:lineChart>
      <c:catAx>
        <c:axId val="52143875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41376"/>
        <c:crosses val="autoZero"/>
        <c:auto val="1"/>
        <c:lblAlgn val="ctr"/>
        <c:lblOffset val="100"/>
        <c:noMultiLvlLbl val="0"/>
      </c:catAx>
      <c:valAx>
        <c:axId val="5214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134471</xdr:colOff>
      <xdr:row>17</xdr:row>
      <xdr:rowOff>127187</xdr:rowOff>
    </xdr:from>
    <xdr:to>
      <xdr:col>22</xdr:col>
      <xdr:colOff>385483</xdr:colOff>
      <xdr:row>38</xdr:row>
      <xdr:rowOff>112060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BAEAE-79E5-485C-9149-3AA3846CF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E94B7-A1BD-4197-A145-A22F3CE7329B}" name="Table3" displayName="Table3" ref="B6:F23" totalsRowShown="0" headerRowDxfId="10" dataDxfId="9">
  <autoFilter ref="B6:F23" xr:uid="{F17EF14B-6C32-489F-8538-51CC5C209FA5}"/>
  <tableColumns count="5">
    <tableColumn id="1" xr3:uid="{D67DD660-727B-40D2-A098-CC0EC226D74B}" name="Date" dataDxfId="8"/>
    <tableColumn id="2" xr3:uid="{B5D4F561-2902-4EC2-99FF-DF2A5509CD76}" name="Value" dataDxfId="7"/>
    <tableColumn id="3" xr3:uid="{36B5B93C-7A39-42E3-B89E-4E4CB34312B0}" name="Forecast(Value)" dataDxfId="6">
      <calculatedColumnFormula>_xlfn.FORECAST.ETS(B7,$C$7:$C$19,$B$7:$B$19,1,1)</calculatedColumnFormula>
    </tableColumn>
    <tableColumn id="4" xr3:uid="{1508CDE7-4CA7-4F20-BB5A-0809DE717221}" name="Lower Confidence Bound(Value)" dataDxfId="5">
      <calculatedColumnFormula>D7-_xlfn.FORECAST.ETS.CONFINT(B7,$C$7:$C$19,$B$7:$B$19,0.95,1,1)</calculatedColumnFormula>
    </tableColumn>
    <tableColumn id="5" xr3:uid="{7E492B85-1C19-477E-8A27-F04F6BFC9BEB}" name="Upper Confidence Bound(Value)" dataDxfId="4">
      <calculatedColumnFormula>D7+_xlfn.FORECAST.ETS.CONFINT(B7,$C$7:$C$19,$B$7:$B$19,0.95,1,1)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A6D1D-6E9B-4E87-8D6E-5629A053C49F}" name="Table4" displayName="Table4" ref="M6:N13" totalsRowShown="0" headerRowDxfId="3" dataDxfId="2">
  <autoFilter ref="M6:N13" xr:uid="{F86929CE-DDD3-4F23-B80F-6F07D3563499}"/>
  <tableColumns count="2">
    <tableColumn id="1" xr3:uid="{80932297-A531-42E8-B52E-0CE3E8F9A199}" name="Statistic" dataDxfId="1"/>
    <tableColumn id="2" xr3:uid="{72063413-84E2-4D45-B30B-A8C0A8DB5887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9E9C-B796-4012-A974-6EFFC45F1233}">
  <dimension ref="B1:N42"/>
  <sheetViews>
    <sheetView tabSelected="1" zoomScale="85" zoomScaleNormal="85" workbookViewId="0"/>
  </sheetViews>
  <sheetFormatPr defaultColWidth="9.140625" defaultRowHeight="12.75" x14ac:dyDescent="0.2"/>
  <cols>
    <col min="1" max="1" width="9.140625" style="1"/>
    <col min="2" max="2" width="10.5703125" style="1" bestFit="1" customWidth="1"/>
    <col min="3" max="3" width="9.140625" style="1"/>
    <col min="4" max="4" width="17.140625" style="1" customWidth="1"/>
    <col min="5" max="5" width="18.5703125" style="1" customWidth="1"/>
    <col min="6" max="6" width="12.7109375" style="1" customWidth="1"/>
    <col min="7" max="9" width="9.140625" style="1"/>
    <col min="10" max="10" width="10.5703125" style="1" bestFit="1" customWidth="1"/>
    <col min="11" max="11" width="9.140625" style="1" customWidth="1"/>
    <col min="12" max="12" width="9.140625" style="1"/>
    <col min="13" max="13" width="10.140625" style="1" customWidth="1"/>
    <col min="14" max="14" width="8.28515625" style="1" customWidth="1"/>
    <col min="15" max="16384" width="9.140625" style="1"/>
  </cols>
  <sheetData>
    <row r="1" spans="2:14" x14ac:dyDescent="0.2">
      <c r="G1" s="2" t="s">
        <v>0</v>
      </c>
      <c r="H1" s="2" t="s">
        <v>1</v>
      </c>
      <c r="I1" s="2" t="s">
        <v>2</v>
      </c>
      <c r="J1" s="2" t="s">
        <v>3</v>
      </c>
      <c r="K1" s="1" t="s">
        <v>4</v>
      </c>
    </row>
    <row r="4" spans="2:14" x14ac:dyDescent="0.2">
      <c r="M4" s="1" t="s">
        <v>5</v>
      </c>
      <c r="N4" s="3">
        <f>N8/N7</f>
        <v>0.998</v>
      </c>
    </row>
    <row r="6" spans="2:14" ht="38.25" x14ac:dyDescent="0.2">
      <c r="B6" s="4" t="s">
        <v>6</v>
      </c>
      <c r="C6" s="4" t="s">
        <v>7</v>
      </c>
      <c r="D6" s="4" t="s">
        <v>8</v>
      </c>
      <c r="E6" s="5" t="s">
        <v>9</v>
      </c>
      <c r="F6" s="5" t="s">
        <v>10</v>
      </c>
      <c r="G6" s="2" t="s">
        <v>0</v>
      </c>
      <c r="H6" s="2" t="s">
        <v>1</v>
      </c>
      <c r="I6" s="2" t="s">
        <v>2</v>
      </c>
      <c r="J6" s="2" t="s">
        <v>3</v>
      </c>
      <c r="K6" s="2" t="s">
        <v>4</v>
      </c>
      <c r="M6" s="1" t="s">
        <v>11</v>
      </c>
      <c r="N6" s="1" t="s">
        <v>7</v>
      </c>
    </row>
    <row r="7" spans="2:14" x14ac:dyDescent="0.2">
      <c r="B7" s="12">
        <v>39814</v>
      </c>
      <c r="C7" s="7">
        <v>100</v>
      </c>
      <c r="G7" s="7">
        <f>Table3[[#This Row],[Value]]</f>
        <v>100</v>
      </c>
      <c r="H7" s="14">
        <v>100</v>
      </c>
      <c r="I7" s="14">
        <v>5</v>
      </c>
      <c r="M7" s="1" t="s">
        <v>12</v>
      </c>
      <c r="N7" s="6">
        <f>_xlfn.FORECAST.ETS.STAT($C$7:$C$19,$B$7:$B$19,1,1,1)</f>
        <v>0.5</v>
      </c>
    </row>
    <row r="8" spans="2:14" x14ac:dyDescent="0.2">
      <c r="B8" s="12">
        <f>EOMONTH(B7,11)+1</f>
        <v>40179</v>
      </c>
      <c r="C8" s="7">
        <v>103.13295071903731</v>
      </c>
      <c r="G8" s="7">
        <f>Table3[[#This Row],[Value]]</f>
        <v>103.13295071903731</v>
      </c>
      <c r="H8" s="7">
        <f>$N$7*(C8)+(1-$N$7)*(H7+I7)</f>
        <v>104.06647535951865</v>
      </c>
      <c r="I8" s="7">
        <f>$N$4*(H8-H7)+(1-$N$4)*I7</f>
        <v>4.0683424087996105</v>
      </c>
      <c r="M8" s="1" t="s">
        <v>13</v>
      </c>
      <c r="N8" s="6">
        <f>_xlfn.FORECAST.ETS.STAT($C$7:$C$19,$B$7:$B$19,2,1,1)</f>
        <v>0.499</v>
      </c>
    </row>
    <row r="9" spans="2:14" x14ac:dyDescent="0.2">
      <c r="B9" s="12">
        <f t="shared" ref="B9:B23" si="0">EOMONTH(B8,11)+1</f>
        <v>40544</v>
      </c>
      <c r="C9" s="7">
        <v>103.24302090163604</v>
      </c>
      <c r="G9" s="7">
        <f>Table3[[#This Row],[Value]]</f>
        <v>103.24302090163604</v>
      </c>
      <c r="H9" s="7">
        <f t="shared" ref="H9:H19" si="1">$N$7*(C9)+(1-$N$7)*(H8+I8)</f>
        <v>105.68891933497716</v>
      </c>
      <c r="I9" s="7">
        <f t="shared" ref="I9:I19" si="2">$N$4*(H9-H8)+(1-$N$4)*I8</f>
        <v>1.6273357723251913</v>
      </c>
      <c r="M9" s="1" t="s">
        <v>14</v>
      </c>
      <c r="N9" s="6">
        <f>_xlfn.FORECAST.ETS.STAT($C$7:$C$19,$B$7:$B$19,3,1,1)</f>
        <v>2.2204460492503131E-16</v>
      </c>
    </row>
    <row r="10" spans="2:14" x14ac:dyDescent="0.2">
      <c r="B10" s="12">
        <f t="shared" si="0"/>
        <v>40909</v>
      </c>
      <c r="C10" s="7">
        <v>107.33021698639537</v>
      </c>
      <c r="G10" s="7">
        <f>Table3[[#This Row],[Value]]</f>
        <v>107.33021698639537</v>
      </c>
      <c r="H10" s="7">
        <f t="shared" si="1"/>
        <v>107.32323604684886</v>
      </c>
      <c r="I10" s="7">
        <f t="shared" si="2"/>
        <v>1.6343027499926117</v>
      </c>
      <c r="M10" s="1" t="s">
        <v>15</v>
      </c>
      <c r="N10" s="8">
        <f>_xlfn.FORECAST.ETS.STAT($C$7:$C$19,$B$7:$B$19,4,1,1)</f>
        <v>0.65010878547696127</v>
      </c>
    </row>
    <row r="11" spans="2:14" x14ac:dyDescent="0.2">
      <c r="B11" s="12">
        <f t="shared" si="0"/>
        <v>41275</v>
      </c>
      <c r="C11" s="7">
        <v>111.18648793662243</v>
      </c>
      <c r="G11" s="7">
        <f>Table3[[#This Row],[Value]]</f>
        <v>111.18648793662243</v>
      </c>
      <c r="H11" s="7">
        <f t="shared" si="1"/>
        <v>110.07201336673195</v>
      </c>
      <c r="I11" s="7">
        <f t="shared" si="2"/>
        <v>2.7465483707433083</v>
      </c>
      <c r="M11" s="1" t="s">
        <v>16</v>
      </c>
      <c r="N11" s="8">
        <f>_xlfn.FORECAST.ETS.STAT($C$7:$C$19,$B$7:$B$19,5,1,1)</f>
        <v>1.7117922524959923E-2</v>
      </c>
    </row>
    <row r="12" spans="2:14" x14ac:dyDescent="0.2">
      <c r="B12" s="12">
        <f t="shared" si="0"/>
        <v>41640</v>
      </c>
      <c r="C12" s="7">
        <v>115.89308706471924</v>
      </c>
      <c r="G12" s="7">
        <f>Table3[[#This Row],[Value]]</f>
        <v>115.89308706471924</v>
      </c>
      <c r="H12" s="7">
        <f t="shared" si="1"/>
        <v>114.35582440109725</v>
      </c>
      <c r="I12" s="7">
        <f t="shared" si="2"/>
        <v>4.2807365090380554</v>
      </c>
      <c r="M12" s="1" t="s">
        <v>17</v>
      </c>
      <c r="N12" s="8">
        <f>_xlfn.FORECAST.ETS.STAT($C$7:$C$19,$B$7:$B$19,6,1,1)</f>
        <v>2.4830247952093543</v>
      </c>
    </row>
    <row r="13" spans="2:14" x14ac:dyDescent="0.2">
      <c r="B13" s="12">
        <f t="shared" si="0"/>
        <v>42005</v>
      </c>
      <c r="C13" s="7">
        <v>120.86473125246958</v>
      </c>
      <c r="G13" s="7">
        <f>Table3[[#This Row],[Value]]</f>
        <v>120.86473125246958</v>
      </c>
      <c r="H13" s="7">
        <f>$N$7*(C13)+(1-$N$7)*(H12+I12)</f>
        <v>119.75064608130245</v>
      </c>
      <c r="I13" s="7">
        <f t="shared" si="2"/>
        <v>5.3925935098628637</v>
      </c>
      <c r="M13" s="1" t="s">
        <v>18</v>
      </c>
      <c r="N13" s="8">
        <f>_xlfn.FORECAST.ETS.STAT($C$7:$C$19,$B$7:$B$19,7,1,1)</f>
        <v>2.9272968082587285</v>
      </c>
    </row>
    <row r="14" spans="2:14" x14ac:dyDescent="0.2">
      <c r="B14" s="12">
        <f t="shared" si="0"/>
        <v>42370</v>
      </c>
      <c r="C14" s="7">
        <v>126.73579246235465</v>
      </c>
      <c r="G14" s="7">
        <f>Table3[[#This Row],[Value]]</f>
        <v>126.73579246235465</v>
      </c>
      <c r="H14" s="7">
        <f t="shared" si="1"/>
        <v>125.93951602675997</v>
      </c>
      <c r="I14" s="7">
        <f t="shared" si="2"/>
        <v>6.1872773925863358</v>
      </c>
    </row>
    <row r="15" spans="2:14" x14ac:dyDescent="0.2">
      <c r="B15" s="12">
        <f t="shared" si="0"/>
        <v>42736</v>
      </c>
      <c r="C15" s="7">
        <v>133.49560493007226</v>
      </c>
      <c r="G15" s="7">
        <f>Table3[[#This Row],[Value]]</f>
        <v>133.49560493007226</v>
      </c>
      <c r="H15" s="7">
        <f t="shared" si="1"/>
        <v>132.81119917470929</v>
      </c>
      <c r="I15" s="7">
        <f t="shared" si="2"/>
        <v>6.8703143364385868</v>
      </c>
    </row>
    <row r="16" spans="2:14" x14ac:dyDescent="0.2">
      <c r="B16" s="12">
        <f t="shared" si="0"/>
        <v>43101</v>
      </c>
      <c r="C16" s="7">
        <v>136.55761315379047</v>
      </c>
      <c r="G16" s="7">
        <f>Table3[[#This Row],[Value]]</f>
        <v>136.55761315379047</v>
      </c>
      <c r="H16" s="7">
        <f t="shared" si="1"/>
        <v>138.11956333246917</v>
      </c>
      <c r="I16" s="7">
        <f t="shared" si="2"/>
        <v>5.3114880581172406</v>
      </c>
    </row>
    <row r="17" spans="2:11" x14ac:dyDescent="0.2">
      <c r="B17" s="12">
        <f t="shared" si="0"/>
        <v>43466</v>
      </c>
      <c r="C17" s="7">
        <v>146.73579246235465</v>
      </c>
      <c r="G17" s="7">
        <f>Table3[[#This Row],[Value]]</f>
        <v>146.73579246235465</v>
      </c>
      <c r="H17" s="7">
        <f t="shared" si="1"/>
        <v>145.08342192647052</v>
      </c>
      <c r="I17" s="7">
        <f t="shared" si="2"/>
        <v>6.960553852929583</v>
      </c>
    </row>
    <row r="18" spans="2:11" x14ac:dyDescent="0.2">
      <c r="B18" s="12">
        <f t="shared" si="0"/>
        <v>43831</v>
      </c>
      <c r="C18" s="7">
        <v>156.55761315379047</v>
      </c>
      <c r="G18" s="7">
        <f>Table3[[#This Row],[Value]]</f>
        <v>156.55761315379047</v>
      </c>
      <c r="H18" s="7">
        <f t="shared" si="1"/>
        <v>154.30079446659528</v>
      </c>
      <c r="I18" s="7">
        <f t="shared" si="2"/>
        <v>9.2128589027503658</v>
      </c>
    </row>
    <row r="19" spans="2:11" x14ac:dyDescent="0.2">
      <c r="B19" s="12">
        <f t="shared" si="0"/>
        <v>44197</v>
      </c>
      <c r="C19" s="7">
        <v>163.62739828130091</v>
      </c>
      <c r="D19" s="7">
        <v>163.62739828130091</v>
      </c>
      <c r="E19" s="7">
        <v>163.62739828130091</v>
      </c>
      <c r="F19" s="7">
        <v>163.62739828130091</v>
      </c>
      <c r="G19" s="7">
        <f>Table3[[#This Row],[Value]]</f>
        <v>163.62739828130091</v>
      </c>
      <c r="H19" s="7">
        <f>$N$7*(C19)+(1-$N$7)*(H18+I18)</f>
        <v>163.57052582532327</v>
      </c>
      <c r="I19" s="7">
        <f t="shared" si="2"/>
        <v>9.26961761381604</v>
      </c>
      <c r="K19" s="9"/>
    </row>
    <row r="20" spans="2:11" x14ac:dyDescent="0.2">
      <c r="B20" s="12">
        <f t="shared" si="0"/>
        <v>44562</v>
      </c>
      <c r="D20" s="7">
        <f>_xlfn.FORECAST.ETS(B20,$C$7:$C$19,$B$7:$B$19,0,1)</f>
        <v>172.83539376624645</v>
      </c>
      <c r="E20" s="7">
        <f>D20-_xlfn.FORECAST.ETS.CONFINT(B20,$C$7:$C$19,$B$7:$B$19,0.95,0,1)</f>
        <v>167.4677339152328</v>
      </c>
      <c r="F20" s="7">
        <f>D20+_xlfn.FORECAST.ETS.CONFINT(B20,$C$7:$C$19,$B$7:$B$19,0.95,0,1)</f>
        <v>178.20305361726011</v>
      </c>
      <c r="G20" s="13">
        <f>$H$19+K20*$I$19</f>
        <v>172.84014343913933</v>
      </c>
      <c r="H20" s="7"/>
      <c r="I20" s="7"/>
      <c r="K20" s="10">
        <v>1</v>
      </c>
    </row>
    <row r="21" spans="2:11" x14ac:dyDescent="0.2">
      <c r="B21" s="12">
        <f t="shared" si="0"/>
        <v>44927</v>
      </c>
      <c r="D21" s="7">
        <f t="shared" ref="D21:D23" si="3">_xlfn.FORECAST.ETS(B21,$C$7:$C$19,$B$7:$B$19,0,1)</f>
        <v>182.10020392755163</v>
      </c>
      <c r="E21" s="7">
        <f t="shared" ref="E21:E23" si="4">D21-_xlfn.FORECAST.ETS.CONFINT(B21,$C$7:$C$19,$B$7:$B$19,0.95,0,1)</f>
        <v>174.51298112737055</v>
      </c>
      <c r="F21" s="7">
        <f t="shared" ref="F21:F23" si="5">D21+_xlfn.FORECAST.ETS.CONFINT(B21,$C$7:$C$19,$B$7:$B$19,0.95,0,1)</f>
        <v>189.68742672773271</v>
      </c>
      <c r="G21" s="13">
        <f t="shared" ref="G21:G23" si="6">$H$19+K21*$I$19</f>
        <v>182.10976105295535</v>
      </c>
      <c r="H21" s="7"/>
      <c r="I21" s="7"/>
      <c r="K21" s="10">
        <v>2</v>
      </c>
    </row>
    <row r="22" spans="2:11" x14ac:dyDescent="0.2">
      <c r="B22" s="12">
        <f t="shared" si="0"/>
        <v>45292</v>
      </c>
      <c r="D22" s="7">
        <f t="shared" si="3"/>
        <v>191.36501408885684</v>
      </c>
      <c r="E22" s="7">
        <f t="shared" si="4"/>
        <v>180.30971300501324</v>
      </c>
      <c r="F22" s="7">
        <f t="shared" si="5"/>
        <v>202.42031517270044</v>
      </c>
      <c r="G22" s="13">
        <f t="shared" si="6"/>
        <v>191.3793786667714</v>
      </c>
      <c r="H22" s="7"/>
      <c r="I22" s="7"/>
      <c r="K22" s="10">
        <v>3</v>
      </c>
    </row>
    <row r="23" spans="2:11" x14ac:dyDescent="0.2">
      <c r="B23" s="12">
        <f t="shared" si="0"/>
        <v>45658</v>
      </c>
      <c r="D23" s="7">
        <f t="shared" si="3"/>
        <v>200.62982425016205</v>
      </c>
      <c r="E23" s="7">
        <f t="shared" si="4"/>
        <v>185.23108114568089</v>
      </c>
      <c r="F23" s="7">
        <f t="shared" si="5"/>
        <v>216.0285673546432</v>
      </c>
      <c r="G23" s="13">
        <f t="shared" si="6"/>
        <v>200.64899628058743</v>
      </c>
      <c r="H23" s="7"/>
      <c r="I23" s="7"/>
      <c r="K23" s="10">
        <v>4</v>
      </c>
    </row>
    <row r="24" spans="2:11" x14ac:dyDescent="0.2">
      <c r="K24" s="7"/>
    </row>
    <row r="26" spans="2:11" x14ac:dyDescent="0.2">
      <c r="K26" s="11"/>
    </row>
    <row r="29" spans="2:11" x14ac:dyDescent="0.2">
      <c r="B29" s="23" t="s">
        <v>19</v>
      </c>
      <c r="C29" s="15"/>
      <c r="D29" s="15"/>
      <c r="E29" s="15"/>
      <c r="F29" s="16"/>
    </row>
    <row r="30" spans="2:11" x14ac:dyDescent="0.2">
      <c r="B30" s="17" t="s">
        <v>20</v>
      </c>
      <c r="C30" s="18"/>
      <c r="D30" s="18"/>
      <c r="E30" s="18"/>
      <c r="F30" s="19"/>
    </row>
    <row r="31" spans="2:11" x14ac:dyDescent="0.2">
      <c r="B31" s="17" t="s">
        <v>21</v>
      </c>
      <c r="C31" s="18"/>
      <c r="D31" s="18"/>
      <c r="E31" s="18"/>
      <c r="F31" s="19"/>
    </row>
    <row r="32" spans="2:11" x14ac:dyDescent="0.2">
      <c r="B32" s="17"/>
      <c r="C32" s="18"/>
      <c r="D32" s="18"/>
      <c r="E32" s="18"/>
      <c r="F32" s="19"/>
    </row>
    <row r="33" spans="2:6" x14ac:dyDescent="0.2">
      <c r="B33" s="17"/>
      <c r="C33" s="18"/>
      <c r="D33" s="18"/>
      <c r="E33" s="18"/>
      <c r="F33" s="19"/>
    </row>
    <row r="34" spans="2:6" x14ac:dyDescent="0.2">
      <c r="B34" s="20"/>
      <c r="C34" s="21"/>
      <c r="D34" s="21"/>
      <c r="E34" s="21"/>
      <c r="F34" s="22"/>
    </row>
    <row r="35" spans="2:6" x14ac:dyDescent="0.2">
      <c r="B35" s="18"/>
      <c r="C35" s="18"/>
      <c r="D35" s="18"/>
      <c r="E35" s="18"/>
      <c r="F35" s="18"/>
    </row>
    <row r="36" spans="2:6" x14ac:dyDescent="0.2">
      <c r="B36" s="23" t="s">
        <v>22</v>
      </c>
      <c r="C36" s="15"/>
      <c r="D36" s="15"/>
      <c r="E36" s="15"/>
      <c r="F36" s="16"/>
    </row>
    <row r="37" spans="2:6" x14ac:dyDescent="0.2">
      <c r="B37" s="17" t="s">
        <v>23</v>
      </c>
      <c r="C37" s="18"/>
      <c r="D37" s="18"/>
      <c r="E37" s="18"/>
      <c r="F37" s="19"/>
    </row>
    <row r="38" spans="2:6" x14ac:dyDescent="0.2">
      <c r="B38" s="17" t="s">
        <v>24</v>
      </c>
      <c r="C38" s="18"/>
      <c r="D38" s="18"/>
      <c r="E38" s="18"/>
      <c r="F38" s="19"/>
    </row>
    <row r="39" spans="2:6" x14ac:dyDescent="0.2">
      <c r="B39" s="17" t="s">
        <v>27</v>
      </c>
      <c r="C39" s="18"/>
      <c r="D39" s="18"/>
      <c r="E39" s="18"/>
      <c r="F39" s="19"/>
    </row>
    <row r="40" spans="2:6" x14ac:dyDescent="0.2">
      <c r="B40" s="17" t="s">
        <v>25</v>
      </c>
      <c r="C40" s="18"/>
      <c r="D40" s="18"/>
      <c r="E40" s="18"/>
      <c r="F40" s="19"/>
    </row>
    <row r="41" spans="2:6" x14ac:dyDescent="0.2">
      <c r="B41" s="17" t="s">
        <v>26</v>
      </c>
      <c r="C41" s="18"/>
      <c r="D41" s="18"/>
      <c r="E41" s="18"/>
      <c r="F41" s="19"/>
    </row>
    <row r="42" spans="2:6" x14ac:dyDescent="0.2">
      <c r="B42" s="20"/>
      <c r="C42" s="21"/>
      <c r="D42" s="21"/>
      <c r="E42" s="21"/>
      <c r="F42" s="22"/>
    </row>
  </sheetData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Recreate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Walsh, Lewis</cp:lastModifiedBy>
  <dcterms:created xsi:type="dcterms:W3CDTF">2021-09-22T10:14:07Z</dcterms:created>
  <dcterms:modified xsi:type="dcterms:W3CDTF">2022-03-31T11:59:25Z</dcterms:modified>
</cp:coreProperties>
</file>