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skku-my.sharepoint.com/personal/cdh1205_o365_skku_edu/Documents/"/>
    </mc:Choice>
  </mc:AlternateContent>
  <xr:revisionPtr revIDLastSave="0" documentId="8_{DF665F0E-D059-4BF9-A2A7-D2812DFFC9D0}" xr6:coauthVersionLast="47" xr6:coauthVersionMax="47" xr10:uidLastSave="{00000000-0000-0000-0000-000000000000}"/>
  <bookViews>
    <workbookView xWindow="-120" yWindow="-16320" windowWidth="29040" windowHeight="15720" tabRatio="888" xr2:uid="{00000000-000D-0000-FFFF-FFFF00000000}"/>
  </bookViews>
  <sheets>
    <sheet name="All data" sheetId="20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47" i="20" l="1"/>
  <c r="BK147" i="20"/>
  <c r="BJ147" i="20"/>
  <c r="BI147" i="20"/>
  <c r="BH147" i="20"/>
  <c r="BL145" i="20"/>
  <c r="BK145" i="20"/>
  <c r="BJ145" i="20"/>
  <c r="BI145" i="20"/>
  <c r="BH145" i="20"/>
  <c r="BL141" i="20"/>
  <c r="BK141" i="20"/>
  <c r="BJ141" i="20"/>
  <c r="BI141" i="20"/>
  <c r="BH141" i="20"/>
  <c r="BL139" i="20"/>
  <c r="BK139" i="20"/>
  <c r="BJ139" i="20"/>
  <c r="BI139" i="20"/>
  <c r="BH139" i="20"/>
  <c r="BL137" i="20"/>
  <c r="BK137" i="20"/>
  <c r="BJ137" i="20"/>
  <c r="BI137" i="20"/>
  <c r="BH137" i="20"/>
  <c r="BL135" i="20"/>
  <c r="BK135" i="20"/>
  <c r="BJ135" i="20"/>
  <c r="BI135" i="20"/>
  <c r="BH135" i="20"/>
  <c r="BL131" i="20"/>
  <c r="BK131" i="20"/>
  <c r="BJ131" i="20"/>
  <c r="BI131" i="20"/>
  <c r="BH131" i="20"/>
  <c r="BL129" i="20"/>
  <c r="BK129" i="20"/>
  <c r="BJ129" i="20"/>
  <c r="BI129" i="20"/>
  <c r="BH129" i="20"/>
  <c r="BL125" i="20"/>
  <c r="BK125" i="20"/>
  <c r="BJ125" i="20"/>
  <c r="BI125" i="20"/>
  <c r="BH125" i="20"/>
  <c r="BL123" i="20"/>
  <c r="BK123" i="20"/>
  <c r="BJ123" i="20"/>
  <c r="BI123" i="20"/>
  <c r="BH123" i="20"/>
  <c r="BL121" i="20"/>
  <c r="BK121" i="20"/>
  <c r="BJ121" i="20"/>
  <c r="BI121" i="20"/>
  <c r="BH121" i="20"/>
  <c r="BL119" i="20"/>
  <c r="BK119" i="20"/>
  <c r="BJ119" i="20"/>
  <c r="BI119" i="20"/>
  <c r="BH119" i="20"/>
  <c r="BL115" i="20"/>
  <c r="BK115" i="20"/>
  <c r="BJ115" i="20"/>
  <c r="BI115" i="20"/>
  <c r="BH115" i="20"/>
  <c r="BL113" i="20"/>
  <c r="BK113" i="20"/>
  <c r="BJ113" i="20"/>
  <c r="BI113" i="20"/>
  <c r="BH113" i="20"/>
  <c r="BL109" i="20"/>
  <c r="BK109" i="20"/>
  <c r="BJ109" i="20"/>
  <c r="BI109" i="20"/>
  <c r="BH109" i="20"/>
  <c r="BL107" i="20"/>
  <c r="BK107" i="20"/>
  <c r="BJ107" i="20"/>
  <c r="BI107" i="20"/>
  <c r="BH107" i="20"/>
  <c r="BL105" i="20"/>
  <c r="BK105" i="20"/>
  <c r="BJ105" i="20"/>
  <c r="BI105" i="20"/>
  <c r="BH105" i="20"/>
  <c r="BL103" i="20"/>
  <c r="BK103" i="20"/>
  <c r="BJ103" i="20"/>
  <c r="BI103" i="20"/>
  <c r="BH103" i="20"/>
  <c r="BL99" i="20"/>
  <c r="BK99" i="20"/>
  <c r="BJ99" i="20"/>
  <c r="BI99" i="20"/>
  <c r="BH99" i="20"/>
  <c r="BL97" i="20"/>
  <c r="BK97" i="20"/>
  <c r="BJ97" i="20"/>
  <c r="BI97" i="20"/>
  <c r="BH97" i="20"/>
  <c r="BL93" i="20"/>
  <c r="BK93" i="20"/>
  <c r="BJ93" i="20"/>
  <c r="BI93" i="20"/>
  <c r="BH93" i="20"/>
  <c r="BL91" i="20"/>
  <c r="BK91" i="20"/>
  <c r="BJ91" i="20"/>
  <c r="BI91" i="20"/>
  <c r="BH91" i="20"/>
  <c r="BL89" i="20"/>
  <c r="BK89" i="20"/>
  <c r="BJ89" i="20"/>
  <c r="BI89" i="20"/>
  <c r="BH89" i="20"/>
  <c r="BL87" i="20"/>
  <c r="BK87" i="20"/>
  <c r="BJ87" i="20"/>
  <c r="BI87" i="20"/>
  <c r="BH87" i="20"/>
  <c r="BL83" i="20"/>
  <c r="BK83" i="20"/>
  <c r="BJ83" i="20"/>
  <c r="BI83" i="20"/>
  <c r="BH83" i="20"/>
  <c r="BL81" i="20"/>
  <c r="BK81" i="20"/>
  <c r="BJ81" i="20"/>
  <c r="BI81" i="20"/>
  <c r="BH81" i="20"/>
  <c r="BL77" i="20"/>
  <c r="BK77" i="20"/>
  <c r="BJ77" i="20"/>
  <c r="BI77" i="20"/>
  <c r="BH77" i="20"/>
  <c r="BL75" i="20"/>
  <c r="BK75" i="20"/>
  <c r="BJ75" i="20"/>
  <c r="BI75" i="20"/>
  <c r="BH75" i="20"/>
  <c r="BL73" i="20"/>
  <c r="BK73" i="20"/>
  <c r="BJ73" i="20"/>
  <c r="BI73" i="20"/>
  <c r="BH73" i="20"/>
  <c r="BL71" i="20"/>
  <c r="BK71" i="20"/>
  <c r="BJ71" i="20"/>
  <c r="BI71" i="20"/>
  <c r="BH71" i="20"/>
  <c r="BL67" i="20"/>
  <c r="BK67" i="20"/>
  <c r="BJ67" i="20"/>
  <c r="BI67" i="20"/>
  <c r="BH67" i="20"/>
  <c r="BL65" i="20"/>
  <c r="BK65" i="20"/>
  <c r="BJ65" i="20"/>
  <c r="BI65" i="20"/>
  <c r="BH65" i="20"/>
  <c r="BL61" i="20"/>
  <c r="BK61" i="20"/>
  <c r="BJ61" i="20"/>
  <c r="BI61" i="20"/>
  <c r="BH61" i="20"/>
  <c r="BL59" i="20"/>
  <c r="BK59" i="20"/>
  <c r="BJ59" i="20"/>
  <c r="BI59" i="20"/>
  <c r="BH59" i="20"/>
  <c r="BL57" i="20"/>
  <c r="BK57" i="20"/>
  <c r="BJ57" i="20"/>
  <c r="BI57" i="20"/>
  <c r="BH57" i="20"/>
  <c r="BL55" i="20"/>
  <c r="BK55" i="20"/>
  <c r="BJ55" i="20"/>
  <c r="BI55" i="20"/>
  <c r="BH55" i="20"/>
  <c r="AO147" i="20"/>
  <c r="AO145" i="20"/>
  <c r="AO141" i="20"/>
  <c r="AO139" i="20"/>
  <c r="AO137" i="20"/>
  <c r="AO135" i="20"/>
  <c r="AO131" i="20"/>
  <c r="AO129" i="20"/>
  <c r="AO125" i="20"/>
  <c r="AO123" i="20"/>
  <c r="AO121" i="20"/>
  <c r="AO119" i="20"/>
  <c r="AO115" i="20"/>
  <c r="AO113" i="20"/>
  <c r="AO109" i="20"/>
  <c r="AO107" i="20"/>
  <c r="AO105" i="20"/>
  <c r="AO103" i="20"/>
  <c r="AO99" i="20"/>
  <c r="AO97" i="20"/>
  <c r="AO93" i="20"/>
  <c r="AO91" i="20"/>
  <c r="AO89" i="20"/>
  <c r="AO87" i="20"/>
  <c r="AO83" i="20"/>
  <c r="AO81" i="20"/>
  <c r="AO77" i="20"/>
  <c r="AO75" i="20"/>
  <c r="AO73" i="20"/>
  <c r="AO71" i="20"/>
  <c r="AO67" i="20"/>
  <c r="AO65" i="20"/>
  <c r="AO61" i="20"/>
  <c r="AO59" i="20"/>
  <c r="AO57" i="20"/>
  <c r="AO55" i="20"/>
  <c r="AO51" i="20"/>
  <c r="AO49" i="20"/>
  <c r="BL49" i="20" s="1"/>
  <c r="AO45" i="20"/>
  <c r="AO43" i="20"/>
  <c r="AO41" i="20"/>
  <c r="AO39" i="20"/>
  <c r="BL51" i="20"/>
  <c r="BK51" i="20"/>
  <c r="BJ51" i="20"/>
  <c r="BI51" i="20"/>
  <c r="BH51" i="20"/>
  <c r="BL45" i="20"/>
  <c r="BK45" i="20"/>
  <c r="BJ45" i="20"/>
  <c r="BI45" i="20"/>
  <c r="BH45" i="20"/>
  <c r="BL43" i="20"/>
  <c r="BK43" i="20"/>
  <c r="BJ43" i="20"/>
  <c r="BI43" i="20"/>
  <c r="BH43" i="20"/>
  <c r="BL41" i="20"/>
  <c r="BK41" i="20"/>
  <c r="BJ41" i="20"/>
  <c r="BI41" i="20"/>
  <c r="BH41" i="20"/>
  <c r="BL39" i="20"/>
  <c r="BK39" i="20"/>
  <c r="BJ39" i="20"/>
  <c r="BI39" i="20"/>
  <c r="BH39" i="20"/>
  <c r="BL33" i="20"/>
  <c r="BK33" i="20"/>
  <c r="BJ33" i="20"/>
  <c r="BI33" i="20"/>
  <c r="BH33" i="20"/>
  <c r="BL35" i="20"/>
  <c r="BK35" i="20"/>
  <c r="BJ35" i="20"/>
  <c r="BI35" i="20"/>
  <c r="BH35" i="20"/>
  <c r="BL29" i="20"/>
  <c r="BK29" i="20"/>
  <c r="BJ29" i="20"/>
  <c r="BI29" i="20"/>
  <c r="BH29" i="20"/>
  <c r="BL27" i="20"/>
  <c r="BK27" i="20"/>
  <c r="BJ27" i="20"/>
  <c r="BI27" i="20"/>
  <c r="BH27" i="20"/>
  <c r="BL25" i="20"/>
  <c r="BK25" i="20"/>
  <c r="BJ25" i="20"/>
  <c r="BI25" i="20"/>
  <c r="BH25" i="20"/>
  <c r="BL23" i="20"/>
  <c r="BK23" i="20"/>
  <c r="BJ23" i="20"/>
  <c r="BH23" i="20"/>
  <c r="BI23" i="20"/>
  <c r="BC23" i="20"/>
  <c r="AL9" i="20"/>
  <c r="AK9" i="20"/>
  <c r="AJ9" i="20"/>
  <c r="BH49" i="20" l="1"/>
  <c r="BK49" i="20"/>
  <c r="BI49" i="20"/>
  <c r="BJ49" i="20"/>
  <c r="L142" i="20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AM86" i="20" l="1"/>
  <c r="F88" i="20"/>
  <c r="E87" i="20"/>
  <c r="AM87" i="20" s="1"/>
  <c r="AN87" i="20" l="1"/>
  <c r="F89" i="20"/>
  <c r="E88" i="20"/>
  <c r="AM88" i="20" s="1"/>
  <c r="F90" i="20" l="1"/>
  <c r="E89" i="20"/>
  <c r="AM89" i="20" s="1"/>
  <c r="AN89" i="20" s="1"/>
  <c r="P132" i="20"/>
  <c r="P116" i="20"/>
  <c r="W133" i="20"/>
  <c r="W117" i="20"/>
  <c r="W101" i="20"/>
  <c r="W85" i="20"/>
  <c r="W69" i="20"/>
  <c r="W53" i="20"/>
  <c r="W37" i="20"/>
  <c r="W21" i="20"/>
  <c r="AU37" i="20" l="1"/>
  <c r="BA38" i="20" s="1"/>
  <c r="AT37" i="20"/>
  <c r="AZ38" i="20" s="1"/>
  <c r="AR37" i="20"/>
  <c r="AX38" i="20" s="1"/>
  <c r="AQ37" i="20"/>
  <c r="AW38" i="20" s="1"/>
  <c r="AS37" i="20"/>
  <c r="AY38" i="20" s="1"/>
  <c r="AU53" i="20"/>
  <c r="BA54" i="20" s="1"/>
  <c r="AT53" i="20"/>
  <c r="AZ54" i="20" s="1"/>
  <c r="AQ53" i="20"/>
  <c r="AW54" i="20" s="1"/>
  <c r="AS53" i="20"/>
  <c r="AY54" i="20" s="1"/>
  <c r="AR53" i="20"/>
  <c r="AX54" i="20" s="1"/>
  <c r="AU85" i="20"/>
  <c r="BA86" i="20" s="1"/>
  <c r="AT85" i="20"/>
  <c r="AZ86" i="20" s="1"/>
  <c r="AR85" i="20"/>
  <c r="AX86" i="20" s="1"/>
  <c r="AQ85" i="20"/>
  <c r="AW86" i="20" s="1"/>
  <c r="AS85" i="20"/>
  <c r="AY86" i="20" s="1"/>
  <c r="AU101" i="20"/>
  <c r="BA102" i="20" s="1"/>
  <c r="AT101" i="20"/>
  <c r="AZ102" i="20" s="1"/>
  <c r="AS101" i="20"/>
  <c r="AY102" i="20" s="1"/>
  <c r="AQ101" i="20"/>
  <c r="AW102" i="20" s="1"/>
  <c r="AR101" i="20"/>
  <c r="AX102" i="20" s="1"/>
  <c r="AU133" i="20"/>
  <c r="BA134" i="20" s="1"/>
  <c r="AT133" i="20"/>
  <c r="AZ134" i="20" s="1"/>
  <c r="AS133" i="20"/>
  <c r="AY134" i="20" s="1"/>
  <c r="AR133" i="20"/>
  <c r="AX134" i="20" s="1"/>
  <c r="AQ133" i="20"/>
  <c r="AW134" i="20" s="1"/>
  <c r="AU69" i="20"/>
  <c r="BA70" i="20" s="1"/>
  <c r="AT69" i="20"/>
  <c r="AZ70" i="20" s="1"/>
  <c r="AS69" i="20"/>
  <c r="AY70" i="20" s="1"/>
  <c r="AR69" i="20"/>
  <c r="AX70" i="20" s="1"/>
  <c r="AQ69" i="20"/>
  <c r="AW70" i="20" s="1"/>
  <c r="AQ117" i="20"/>
  <c r="AW118" i="20" s="1"/>
  <c r="AU117" i="20"/>
  <c r="BA118" i="20" s="1"/>
  <c r="AT117" i="20"/>
  <c r="AZ118" i="20" s="1"/>
  <c r="AS117" i="20"/>
  <c r="AY118" i="20" s="1"/>
  <c r="AR117" i="20"/>
  <c r="AX118" i="20" s="1"/>
  <c r="AU21" i="20"/>
  <c r="BA22" i="20" s="1"/>
  <c r="AR21" i="20"/>
  <c r="AX22" i="20" s="1"/>
  <c r="AQ21" i="20"/>
  <c r="AW22" i="20" s="1"/>
  <c r="AT21" i="20"/>
  <c r="AZ22" i="20" s="1"/>
  <c r="AS21" i="20"/>
  <c r="AY22" i="20" s="1"/>
  <c r="W38" i="20"/>
  <c r="AI37" i="20"/>
  <c r="W102" i="20"/>
  <c r="AI101" i="20"/>
  <c r="W22" i="20"/>
  <c r="AI21" i="20"/>
  <c r="W70" i="20"/>
  <c r="AI69" i="20"/>
  <c r="W134" i="20"/>
  <c r="AI133" i="20"/>
  <c r="W54" i="20"/>
  <c r="AI53" i="20"/>
  <c r="W86" i="20"/>
  <c r="AI85" i="20"/>
  <c r="W118" i="20"/>
  <c r="AI117" i="20"/>
  <c r="F91" i="20"/>
  <c r="E90" i="20"/>
  <c r="AM90" i="20" s="1"/>
  <c r="AU54" i="20" l="1"/>
  <c r="BA55" i="20" s="1"/>
  <c r="AT54" i="20"/>
  <c r="AZ55" i="20" s="1"/>
  <c r="AR54" i="20"/>
  <c r="AX55" i="20" s="1"/>
  <c r="AQ54" i="20"/>
  <c r="AW55" i="20" s="1"/>
  <c r="AS54" i="20"/>
  <c r="AY55" i="20" s="1"/>
  <c r="AU134" i="20"/>
  <c r="BA135" i="20" s="1"/>
  <c r="AT134" i="20"/>
  <c r="AZ135" i="20" s="1"/>
  <c r="AS134" i="20"/>
  <c r="AY135" i="20" s="1"/>
  <c r="AR134" i="20"/>
  <c r="AX135" i="20" s="1"/>
  <c r="AQ134" i="20"/>
  <c r="AW135" i="20" s="1"/>
  <c r="AU118" i="20"/>
  <c r="BA119" i="20" s="1"/>
  <c r="AT118" i="20"/>
  <c r="AZ119" i="20" s="1"/>
  <c r="AS118" i="20"/>
  <c r="AY119" i="20" s="1"/>
  <c r="AR118" i="20"/>
  <c r="AX119" i="20" s="1"/>
  <c r="AQ118" i="20"/>
  <c r="AW119" i="20" s="1"/>
  <c r="BD87" i="20"/>
  <c r="AU70" i="20"/>
  <c r="BA71" i="20" s="1"/>
  <c r="AS70" i="20"/>
  <c r="AY71" i="20" s="1"/>
  <c r="AR70" i="20"/>
  <c r="AX71" i="20" s="1"/>
  <c r="AT70" i="20"/>
  <c r="AZ71" i="20" s="1"/>
  <c r="AQ70" i="20"/>
  <c r="AW71" i="20" s="1"/>
  <c r="AT86" i="20"/>
  <c r="AZ87" i="20" s="1"/>
  <c r="BF87" i="20" s="1"/>
  <c r="AS86" i="20"/>
  <c r="AY87" i="20" s="1"/>
  <c r="BE87" i="20" s="1"/>
  <c r="AR86" i="20"/>
  <c r="AX87" i="20" s="1"/>
  <c r="AQ86" i="20"/>
  <c r="AW87" i="20" s="1"/>
  <c r="BC87" i="20" s="1"/>
  <c r="AU86" i="20"/>
  <c r="BA87" i="20" s="1"/>
  <c r="BG87" i="20" s="1"/>
  <c r="AS102" i="20"/>
  <c r="AY103" i="20" s="1"/>
  <c r="AR102" i="20"/>
  <c r="AX103" i="20" s="1"/>
  <c r="AU102" i="20"/>
  <c r="BA103" i="20" s="1"/>
  <c r="AQ102" i="20"/>
  <c r="AW103" i="20" s="1"/>
  <c r="AT102" i="20"/>
  <c r="AZ103" i="20" s="1"/>
  <c r="AR38" i="20"/>
  <c r="AX39" i="20" s="1"/>
  <c r="AQ38" i="20"/>
  <c r="AW39" i="20" s="1"/>
  <c r="AU38" i="20"/>
  <c r="BA39" i="20" s="1"/>
  <c r="AT38" i="20"/>
  <c r="AZ39" i="20" s="1"/>
  <c r="AS38" i="20"/>
  <c r="AY39" i="20" s="1"/>
  <c r="AU22" i="20"/>
  <c r="BA23" i="20" s="1"/>
  <c r="AR22" i="20"/>
  <c r="AX23" i="20" s="1"/>
  <c r="AQ22" i="20"/>
  <c r="AW23" i="20" s="1"/>
  <c r="AT22" i="20"/>
  <c r="AZ23" i="20" s="1"/>
  <c r="AS22" i="20"/>
  <c r="AY23" i="20" s="1"/>
  <c r="W135" i="20"/>
  <c r="AI134" i="20"/>
  <c r="W23" i="20"/>
  <c r="AI22" i="20"/>
  <c r="W103" i="20"/>
  <c r="AI102" i="20"/>
  <c r="W119" i="20"/>
  <c r="AI118" i="20"/>
  <c r="W87" i="20"/>
  <c r="AI86" i="20"/>
  <c r="W55" i="20"/>
  <c r="AI54" i="20"/>
  <c r="W71" i="20"/>
  <c r="AI70" i="20"/>
  <c r="W39" i="20"/>
  <c r="AI38" i="20"/>
  <c r="F92" i="20"/>
  <c r="E91" i="20"/>
  <c r="AM91" i="20" s="1"/>
  <c r="AN91" i="20" s="1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AQ71" i="20" l="1"/>
  <c r="AW72" i="20" s="1"/>
  <c r="AU71" i="20"/>
  <c r="BA72" i="20" s="1"/>
  <c r="AT71" i="20"/>
  <c r="AZ72" i="20" s="1"/>
  <c r="AR71" i="20"/>
  <c r="AX72" i="20" s="1"/>
  <c r="AS71" i="20"/>
  <c r="AY72" i="20" s="1"/>
  <c r="AU87" i="20"/>
  <c r="BA88" i="20" s="1"/>
  <c r="AT87" i="20"/>
  <c r="AZ88" i="20" s="1"/>
  <c r="AR87" i="20"/>
  <c r="AX88" i="20" s="1"/>
  <c r="AS87" i="20"/>
  <c r="AY88" i="20" s="1"/>
  <c r="AQ87" i="20"/>
  <c r="AW88" i="20" s="1"/>
  <c r="AU103" i="20"/>
  <c r="BA104" i="20" s="1"/>
  <c r="AT103" i="20"/>
  <c r="AZ104" i="20" s="1"/>
  <c r="AS103" i="20"/>
  <c r="AY104" i="20" s="1"/>
  <c r="AR103" i="20"/>
  <c r="AX104" i="20" s="1"/>
  <c r="AQ103" i="20"/>
  <c r="AW104" i="20" s="1"/>
  <c r="AU39" i="20"/>
  <c r="BA40" i="20" s="1"/>
  <c r="AR39" i="20"/>
  <c r="AX40" i="20" s="1"/>
  <c r="AQ39" i="20"/>
  <c r="AW40" i="20" s="1"/>
  <c r="AT39" i="20"/>
  <c r="AZ40" i="20" s="1"/>
  <c r="AS39" i="20"/>
  <c r="AY40" i="20" s="1"/>
  <c r="AS55" i="20"/>
  <c r="AY56" i="20" s="1"/>
  <c r="AR55" i="20"/>
  <c r="AX56" i="20" s="1"/>
  <c r="AQ55" i="20"/>
  <c r="AW56" i="20" s="1"/>
  <c r="AU55" i="20"/>
  <c r="BA56" i="20" s="1"/>
  <c r="AT55" i="20"/>
  <c r="AZ56" i="20" s="1"/>
  <c r="AU119" i="20"/>
  <c r="BA120" i="20" s="1"/>
  <c r="AS119" i="20"/>
  <c r="AY120" i="20" s="1"/>
  <c r="AR119" i="20"/>
  <c r="AX120" i="20" s="1"/>
  <c r="AQ119" i="20"/>
  <c r="AW120" i="20" s="1"/>
  <c r="AT119" i="20"/>
  <c r="AZ120" i="20" s="1"/>
  <c r="AQ135" i="20"/>
  <c r="AW136" i="20" s="1"/>
  <c r="AR135" i="20"/>
  <c r="AX136" i="20" s="1"/>
  <c r="AS135" i="20"/>
  <c r="AY136" i="20" s="1"/>
  <c r="AU135" i="20"/>
  <c r="BA136" i="20" s="1"/>
  <c r="AT135" i="20"/>
  <c r="AZ136" i="20" s="1"/>
  <c r="AU23" i="20"/>
  <c r="BA24" i="20" s="1"/>
  <c r="AR23" i="20"/>
  <c r="AX24" i="20" s="1"/>
  <c r="AT23" i="20"/>
  <c r="AZ24" i="20" s="1"/>
  <c r="AQ23" i="20"/>
  <c r="AW24" i="20" s="1"/>
  <c r="AS23" i="20"/>
  <c r="AY24" i="20" s="1"/>
  <c r="AJ54" i="20"/>
  <c r="AJ118" i="20"/>
  <c r="AJ86" i="20"/>
  <c r="AJ102" i="20"/>
  <c r="AJ38" i="20"/>
  <c r="AJ70" i="20"/>
  <c r="AJ22" i="20"/>
  <c r="AJ134" i="20"/>
  <c r="W120" i="20"/>
  <c r="AI119" i="20"/>
  <c r="W40" i="20"/>
  <c r="AI39" i="20"/>
  <c r="W56" i="20"/>
  <c r="AI55" i="20"/>
  <c r="W24" i="20"/>
  <c r="AI23" i="20"/>
  <c r="W104" i="20"/>
  <c r="AI103" i="20"/>
  <c r="W72" i="20"/>
  <c r="AI71" i="20"/>
  <c r="W88" i="20"/>
  <c r="AI87" i="20"/>
  <c r="W136" i="20"/>
  <c r="AI135" i="20"/>
  <c r="F93" i="20"/>
  <c r="E92" i="20"/>
  <c r="AM92" i="20" s="1"/>
  <c r="AU72" i="20" l="1"/>
  <c r="BA73" i="20" s="1"/>
  <c r="AT72" i="20"/>
  <c r="AZ73" i="20" s="1"/>
  <c r="AR72" i="20"/>
  <c r="AX73" i="20" s="1"/>
  <c r="AQ72" i="20"/>
  <c r="AW73" i="20" s="1"/>
  <c r="AS72" i="20"/>
  <c r="AY73" i="20" s="1"/>
  <c r="AT56" i="20"/>
  <c r="AZ57" i="20" s="1"/>
  <c r="AS56" i="20"/>
  <c r="AY57" i="20" s="1"/>
  <c r="AR56" i="20"/>
  <c r="AX57" i="20" s="1"/>
  <c r="AQ56" i="20"/>
  <c r="AW57" i="20" s="1"/>
  <c r="AU56" i="20"/>
  <c r="BA57" i="20" s="1"/>
  <c r="AU88" i="20"/>
  <c r="BA89" i="20" s="1"/>
  <c r="BG89" i="20" s="1"/>
  <c r="AT88" i="20"/>
  <c r="AZ89" i="20" s="1"/>
  <c r="BF89" i="20" s="1"/>
  <c r="AS88" i="20"/>
  <c r="AY89" i="20" s="1"/>
  <c r="AQ88" i="20"/>
  <c r="AW89" i="20" s="1"/>
  <c r="AR88" i="20"/>
  <c r="AX89" i="20" s="1"/>
  <c r="AU40" i="20"/>
  <c r="BA41" i="20" s="1"/>
  <c r="AT40" i="20"/>
  <c r="AZ41" i="20" s="1"/>
  <c r="AR40" i="20"/>
  <c r="AX41" i="20" s="1"/>
  <c r="AQ40" i="20"/>
  <c r="AW41" i="20" s="1"/>
  <c r="AS40" i="20"/>
  <c r="AY41" i="20" s="1"/>
  <c r="AU120" i="20"/>
  <c r="BA121" i="20" s="1"/>
  <c r="AT120" i="20"/>
  <c r="AZ121" i="20" s="1"/>
  <c r="AQ120" i="20"/>
  <c r="AW121" i="20" s="1"/>
  <c r="AS120" i="20"/>
  <c r="AY121" i="20" s="1"/>
  <c r="AR120" i="20"/>
  <c r="AX121" i="20" s="1"/>
  <c r="BC89" i="20"/>
  <c r="AU136" i="20"/>
  <c r="BA137" i="20" s="1"/>
  <c r="AT136" i="20"/>
  <c r="AZ137" i="20" s="1"/>
  <c r="AS136" i="20"/>
  <c r="AY137" i="20" s="1"/>
  <c r="AR136" i="20"/>
  <c r="AX137" i="20" s="1"/>
  <c r="AQ136" i="20"/>
  <c r="AW137" i="20" s="1"/>
  <c r="BE89" i="20"/>
  <c r="BD89" i="20"/>
  <c r="AR104" i="20"/>
  <c r="AX105" i="20" s="1"/>
  <c r="AQ104" i="20"/>
  <c r="AW105" i="20" s="1"/>
  <c r="AT104" i="20"/>
  <c r="AZ105" i="20" s="1"/>
  <c r="AS104" i="20"/>
  <c r="AY105" i="20" s="1"/>
  <c r="AU104" i="20"/>
  <c r="BA105" i="20" s="1"/>
  <c r="AN93" i="20"/>
  <c r="AU24" i="20"/>
  <c r="BA25" i="20" s="1"/>
  <c r="AR24" i="20"/>
  <c r="AX25" i="20" s="1"/>
  <c r="AQ24" i="20"/>
  <c r="AW25" i="20" s="1"/>
  <c r="AT24" i="20"/>
  <c r="AZ25" i="20" s="1"/>
  <c r="AS24" i="20"/>
  <c r="AY25" i="20" s="1"/>
  <c r="AJ119" i="20"/>
  <c r="AJ39" i="20"/>
  <c r="AJ87" i="20"/>
  <c r="AJ71" i="20"/>
  <c r="AJ55" i="20"/>
  <c r="AJ135" i="20"/>
  <c r="AJ103" i="20"/>
  <c r="AJ23" i="20"/>
  <c r="W89" i="20"/>
  <c r="AI88" i="20"/>
  <c r="W41" i="20"/>
  <c r="AI40" i="20"/>
  <c r="W137" i="20"/>
  <c r="AI136" i="20"/>
  <c r="W73" i="20"/>
  <c r="AI72" i="20"/>
  <c r="W105" i="20"/>
  <c r="AI104" i="20"/>
  <c r="W25" i="20"/>
  <c r="AI24" i="20"/>
  <c r="W57" i="20"/>
  <c r="AI56" i="20"/>
  <c r="W121" i="20"/>
  <c r="AI120" i="20"/>
  <c r="F94" i="20"/>
  <c r="E93" i="20"/>
  <c r="AM93" i="20" s="1"/>
  <c r="F134" i="20"/>
  <c r="AE133" i="20"/>
  <c r="AD133" i="20"/>
  <c r="AB133" i="20"/>
  <c r="AB134" i="20" s="1"/>
  <c r="AB135" i="20" s="1"/>
  <c r="AB136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AB120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AB104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AB88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AB72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AB56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AB40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M22" i="20" s="1"/>
  <c r="AE21" i="20"/>
  <c r="AD21" i="20"/>
  <c r="AB21" i="20"/>
  <c r="AB22" i="20" s="1"/>
  <c r="AB23" i="20" s="1"/>
  <c r="AB24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AQ41" i="20" l="1"/>
  <c r="AW42" i="20" s="1"/>
  <c r="AU41" i="20"/>
  <c r="BA42" i="20" s="1"/>
  <c r="AS41" i="20"/>
  <c r="AY42" i="20" s="1"/>
  <c r="AR41" i="20"/>
  <c r="AX42" i="20" s="1"/>
  <c r="AT41" i="20"/>
  <c r="AZ42" i="20" s="1"/>
  <c r="AS73" i="20"/>
  <c r="AY74" i="20" s="1"/>
  <c r="AR73" i="20"/>
  <c r="AX74" i="20" s="1"/>
  <c r="AQ73" i="20"/>
  <c r="AW74" i="20" s="1"/>
  <c r="AU73" i="20"/>
  <c r="BA74" i="20" s="1"/>
  <c r="AT73" i="20"/>
  <c r="AZ74" i="20" s="1"/>
  <c r="AT89" i="20"/>
  <c r="AZ90" i="20" s="1"/>
  <c r="AR89" i="20"/>
  <c r="AX90" i="20" s="1"/>
  <c r="AQ89" i="20"/>
  <c r="AW90" i="20" s="1"/>
  <c r="AU89" i="20"/>
  <c r="BA90" i="20" s="1"/>
  <c r="AS89" i="20"/>
  <c r="AY90" i="20" s="1"/>
  <c r="AT121" i="20"/>
  <c r="AZ122" i="20" s="1"/>
  <c r="AS121" i="20"/>
  <c r="AY122" i="20" s="1"/>
  <c r="AR121" i="20"/>
  <c r="AX122" i="20" s="1"/>
  <c r="AQ121" i="20"/>
  <c r="AW122" i="20" s="1"/>
  <c r="AU121" i="20"/>
  <c r="BA122" i="20" s="1"/>
  <c r="AU105" i="20"/>
  <c r="BA106" i="20" s="1"/>
  <c r="AT105" i="20"/>
  <c r="AZ106" i="20" s="1"/>
  <c r="AS105" i="20"/>
  <c r="AY106" i="20" s="1"/>
  <c r="AR105" i="20"/>
  <c r="AX106" i="20" s="1"/>
  <c r="AQ105" i="20"/>
  <c r="AW106" i="20" s="1"/>
  <c r="AR137" i="20"/>
  <c r="AX138" i="20" s="1"/>
  <c r="AQ137" i="20"/>
  <c r="AW138" i="20" s="1"/>
  <c r="AS137" i="20"/>
  <c r="AY138" i="20" s="1"/>
  <c r="AT137" i="20"/>
  <c r="AZ138" i="20" s="1"/>
  <c r="AU137" i="20"/>
  <c r="BA138" i="20" s="1"/>
  <c r="AO23" i="20"/>
  <c r="AU57" i="20"/>
  <c r="BA58" i="20" s="1"/>
  <c r="AT57" i="20"/>
  <c r="AZ58" i="20" s="1"/>
  <c r="AS57" i="20"/>
  <c r="AY58" i="20" s="1"/>
  <c r="AR57" i="20"/>
  <c r="AX58" i="20" s="1"/>
  <c r="AQ57" i="20"/>
  <c r="AW58" i="20" s="1"/>
  <c r="AU25" i="20"/>
  <c r="BA26" i="20" s="1"/>
  <c r="AR25" i="20"/>
  <c r="AX26" i="20" s="1"/>
  <c r="AQ25" i="20"/>
  <c r="AW26" i="20" s="1"/>
  <c r="AT25" i="20"/>
  <c r="AZ26" i="20" s="1"/>
  <c r="AS25" i="20"/>
  <c r="AY26" i="20" s="1"/>
  <c r="AJ40" i="20"/>
  <c r="AJ88" i="20"/>
  <c r="AJ56" i="20"/>
  <c r="AJ120" i="20"/>
  <c r="AJ24" i="20"/>
  <c r="AJ104" i="20"/>
  <c r="AJ72" i="20"/>
  <c r="AJ136" i="20"/>
  <c r="W26" i="20"/>
  <c r="AI25" i="20"/>
  <c r="W42" i="20"/>
  <c r="AI41" i="20"/>
  <c r="W58" i="20"/>
  <c r="AI57" i="20"/>
  <c r="W74" i="20"/>
  <c r="AI73" i="20"/>
  <c r="W106" i="20"/>
  <c r="AI105" i="20"/>
  <c r="W122" i="20"/>
  <c r="AI121" i="20"/>
  <c r="W138" i="20"/>
  <c r="AI137" i="20"/>
  <c r="W90" i="20"/>
  <c r="AI89" i="20"/>
  <c r="E54" i="20"/>
  <c r="AM54" i="20" s="1"/>
  <c r="E134" i="20"/>
  <c r="AM134" i="20" s="1"/>
  <c r="AE134" i="20"/>
  <c r="E70" i="20"/>
  <c r="AM70" i="20" s="1"/>
  <c r="E102" i="20"/>
  <c r="AM102" i="20" s="1"/>
  <c r="F95" i="20"/>
  <c r="E38" i="20"/>
  <c r="AM38" i="20" s="1"/>
  <c r="E118" i="20"/>
  <c r="AM118" i="20" s="1"/>
  <c r="E94" i="20"/>
  <c r="AM94" i="20" s="1"/>
  <c r="AD70" i="20"/>
  <c r="AD134" i="20"/>
  <c r="AD38" i="20"/>
  <c r="AD22" i="20"/>
  <c r="AD86" i="20"/>
  <c r="AD102" i="20"/>
  <c r="AD54" i="20"/>
  <c r="AD118" i="20"/>
  <c r="F71" i="20"/>
  <c r="F119" i="20"/>
  <c r="AE86" i="20"/>
  <c r="AE102" i="20"/>
  <c r="F23" i="20"/>
  <c r="E23" i="20" s="1"/>
  <c r="AM23" i="20" s="1"/>
  <c r="AN23" i="20" s="1"/>
  <c r="AE38" i="20"/>
  <c r="AE118" i="20"/>
  <c r="AB25" i="20"/>
  <c r="AB41" i="20"/>
  <c r="AE22" i="20"/>
  <c r="AK22" i="20" s="1"/>
  <c r="F39" i="20"/>
  <c r="AB73" i="20"/>
  <c r="AB57" i="20"/>
  <c r="F55" i="20"/>
  <c r="AE70" i="20"/>
  <c r="AB89" i="20"/>
  <c r="AE54" i="20"/>
  <c r="AB121" i="20"/>
  <c r="AB105" i="20"/>
  <c r="F103" i="20"/>
  <c r="AB137" i="20"/>
  <c r="F135" i="20"/>
  <c r="AU122" i="20" l="1"/>
  <c r="BA123" i="20" s="1"/>
  <c r="AT122" i="20"/>
  <c r="AZ123" i="20" s="1"/>
  <c r="AS122" i="20"/>
  <c r="AY123" i="20" s="1"/>
  <c r="AR122" i="20"/>
  <c r="AX123" i="20" s="1"/>
  <c r="AQ122" i="20"/>
  <c r="AW123" i="20" s="1"/>
  <c r="AS106" i="20"/>
  <c r="AY107" i="20" s="1"/>
  <c r="AR106" i="20"/>
  <c r="AX107" i="20" s="1"/>
  <c r="AQ106" i="20"/>
  <c r="AW107" i="20" s="1"/>
  <c r="AU106" i="20"/>
  <c r="BA107" i="20" s="1"/>
  <c r="AT106" i="20"/>
  <c r="AZ107" i="20" s="1"/>
  <c r="AT74" i="20"/>
  <c r="AZ75" i="20" s="1"/>
  <c r="AS74" i="20"/>
  <c r="AY75" i="20" s="1"/>
  <c r="AR74" i="20"/>
  <c r="AX75" i="20" s="1"/>
  <c r="AQ74" i="20"/>
  <c r="AW75" i="20" s="1"/>
  <c r="AU74" i="20"/>
  <c r="BA75" i="20" s="1"/>
  <c r="BG23" i="20"/>
  <c r="BF23" i="20"/>
  <c r="BE23" i="20"/>
  <c r="BD23" i="20"/>
  <c r="BE91" i="20"/>
  <c r="AN119" i="20"/>
  <c r="AN71" i="20"/>
  <c r="AU90" i="20"/>
  <c r="BA91" i="20" s="1"/>
  <c r="AS90" i="20"/>
  <c r="AY91" i="20" s="1"/>
  <c r="AR90" i="20"/>
  <c r="AX91" i="20" s="1"/>
  <c r="AQ90" i="20"/>
  <c r="AW91" i="20" s="1"/>
  <c r="AT90" i="20"/>
  <c r="AZ91" i="20" s="1"/>
  <c r="BF91" i="20" s="1"/>
  <c r="BG91" i="20"/>
  <c r="BD91" i="20"/>
  <c r="AU58" i="20"/>
  <c r="BA59" i="20" s="1"/>
  <c r="AT58" i="20"/>
  <c r="AZ59" i="20" s="1"/>
  <c r="AS58" i="20"/>
  <c r="AY59" i="20" s="1"/>
  <c r="AR58" i="20"/>
  <c r="AX59" i="20" s="1"/>
  <c r="AQ58" i="20"/>
  <c r="AW59" i="20" s="1"/>
  <c r="AU42" i="20"/>
  <c r="BA43" i="20" s="1"/>
  <c r="AT42" i="20"/>
  <c r="AZ43" i="20" s="1"/>
  <c r="AS42" i="20"/>
  <c r="AY43" i="20" s="1"/>
  <c r="AR42" i="20"/>
  <c r="AX43" i="20" s="1"/>
  <c r="AQ42" i="20"/>
  <c r="AW43" i="20" s="1"/>
  <c r="AU138" i="20"/>
  <c r="BA139" i="20" s="1"/>
  <c r="AT138" i="20"/>
  <c r="AZ139" i="20" s="1"/>
  <c r="AS138" i="20"/>
  <c r="AY139" i="20" s="1"/>
  <c r="AR138" i="20"/>
  <c r="AX139" i="20" s="1"/>
  <c r="AQ138" i="20"/>
  <c r="AW139" i="20" s="1"/>
  <c r="BC91" i="20"/>
  <c r="AR26" i="20"/>
  <c r="AX27" i="20" s="1"/>
  <c r="AQ26" i="20"/>
  <c r="AW27" i="20" s="1"/>
  <c r="AS26" i="20"/>
  <c r="AY27" i="20" s="1"/>
  <c r="AT26" i="20"/>
  <c r="AZ27" i="20" s="1"/>
  <c r="AU26" i="20"/>
  <c r="BA27" i="20" s="1"/>
  <c r="AJ41" i="20"/>
  <c r="AF38" i="20"/>
  <c r="AG38" i="20" s="1"/>
  <c r="AK38" i="20"/>
  <c r="AF102" i="20"/>
  <c r="AG102" i="20" s="1"/>
  <c r="AK102" i="20"/>
  <c r="AF70" i="20"/>
  <c r="AG70" i="20" s="1"/>
  <c r="AK70" i="20"/>
  <c r="AJ121" i="20"/>
  <c r="AF134" i="20"/>
  <c r="AG134" i="20" s="1"/>
  <c r="AK134" i="20"/>
  <c r="AF118" i="20"/>
  <c r="AG118" i="20" s="1"/>
  <c r="AK118" i="20"/>
  <c r="AJ89" i="20"/>
  <c r="AJ25" i="20"/>
  <c r="AF86" i="20"/>
  <c r="AG86" i="20" s="1"/>
  <c r="AK86" i="20"/>
  <c r="AF54" i="20"/>
  <c r="AG54" i="20" s="1"/>
  <c r="AK54" i="20"/>
  <c r="AJ137" i="20"/>
  <c r="AJ105" i="20"/>
  <c r="AJ73" i="20"/>
  <c r="AJ57" i="20"/>
  <c r="W75" i="20"/>
  <c r="AI74" i="20"/>
  <c r="W91" i="20"/>
  <c r="AI90" i="20"/>
  <c r="AF22" i="20"/>
  <c r="AG22" i="20" s="1"/>
  <c r="W107" i="20"/>
  <c r="AI106" i="20"/>
  <c r="W59" i="20"/>
  <c r="AI58" i="20"/>
  <c r="W139" i="20"/>
  <c r="AI138" i="20"/>
  <c r="W43" i="20"/>
  <c r="AI42" i="20"/>
  <c r="W123" i="20"/>
  <c r="AI122" i="20"/>
  <c r="W27" i="20"/>
  <c r="AI26" i="20"/>
  <c r="E103" i="20"/>
  <c r="AM103" i="20" s="1"/>
  <c r="AN103" i="20" s="1"/>
  <c r="E135" i="20"/>
  <c r="AM135" i="20" s="1"/>
  <c r="AN135" i="20" s="1"/>
  <c r="AE135" i="20"/>
  <c r="AK135" i="20" s="1"/>
  <c r="E55" i="20"/>
  <c r="AM55" i="20" s="1"/>
  <c r="AN55" i="20" s="1"/>
  <c r="E119" i="20"/>
  <c r="AM119" i="20" s="1"/>
  <c r="E71" i="20"/>
  <c r="AM71" i="20" s="1"/>
  <c r="E39" i="20"/>
  <c r="AM39" i="20" s="1"/>
  <c r="AN39" i="20" s="1"/>
  <c r="F96" i="20"/>
  <c r="E95" i="20"/>
  <c r="AM95" i="20" s="1"/>
  <c r="AN95" i="20" s="1"/>
  <c r="AD119" i="20"/>
  <c r="AE71" i="20"/>
  <c r="AK71" i="20" s="1"/>
  <c r="AD87" i="20"/>
  <c r="AD23" i="20"/>
  <c r="AD135" i="20"/>
  <c r="AD71" i="20"/>
  <c r="AD55" i="20"/>
  <c r="AE119" i="20"/>
  <c r="AK119" i="20" s="1"/>
  <c r="AD103" i="20"/>
  <c r="AD39" i="20"/>
  <c r="F72" i="20"/>
  <c r="F24" i="20"/>
  <c r="E24" i="20" s="1"/>
  <c r="AM24" i="20" s="1"/>
  <c r="AE23" i="20"/>
  <c r="AK23" i="20" s="1"/>
  <c r="F120" i="20"/>
  <c r="AB90" i="20"/>
  <c r="AB106" i="20"/>
  <c r="AE87" i="20"/>
  <c r="AK87" i="20" s="1"/>
  <c r="AE55" i="20"/>
  <c r="AK55" i="20" s="1"/>
  <c r="F56" i="20"/>
  <c r="F136" i="20"/>
  <c r="AB138" i="20"/>
  <c r="AE103" i="20"/>
  <c r="AK103" i="20" s="1"/>
  <c r="F104" i="20"/>
  <c r="AB58" i="20"/>
  <c r="F40" i="20"/>
  <c r="AE39" i="20"/>
  <c r="AK39" i="20" s="1"/>
  <c r="AB122" i="20"/>
  <c r="AB74" i="20"/>
  <c r="AB42" i="20"/>
  <c r="AB26" i="20"/>
  <c r="BD103" i="20" l="1"/>
  <c r="BC103" i="20"/>
  <c r="BE103" i="20"/>
  <c r="BF103" i="20"/>
  <c r="BG103" i="20"/>
  <c r="BD135" i="20"/>
  <c r="BG135" i="20"/>
  <c r="BC135" i="20"/>
  <c r="BF135" i="20"/>
  <c r="BE135" i="20"/>
  <c r="BF55" i="20"/>
  <c r="BG55" i="20"/>
  <c r="BD55" i="20"/>
  <c r="BC55" i="20"/>
  <c r="BE55" i="20"/>
  <c r="BD71" i="20"/>
  <c r="BE71" i="20"/>
  <c r="BF71" i="20"/>
  <c r="BG71" i="20"/>
  <c r="BC71" i="20"/>
  <c r="BG39" i="20"/>
  <c r="BC39" i="20"/>
  <c r="BE39" i="20"/>
  <c r="BD39" i="20"/>
  <c r="BF39" i="20"/>
  <c r="AR91" i="20"/>
  <c r="AX92" i="20" s="1"/>
  <c r="AQ91" i="20"/>
  <c r="AW92" i="20" s="1"/>
  <c r="AU91" i="20"/>
  <c r="BA92" i="20" s="1"/>
  <c r="AT91" i="20"/>
  <c r="AZ92" i="20" s="1"/>
  <c r="AS91" i="20"/>
  <c r="AY92" i="20" s="1"/>
  <c r="AU123" i="20"/>
  <c r="BA124" i="20" s="1"/>
  <c r="AT123" i="20"/>
  <c r="AZ124" i="20" s="1"/>
  <c r="AS123" i="20"/>
  <c r="AY124" i="20" s="1"/>
  <c r="AR123" i="20"/>
  <c r="AX124" i="20" s="1"/>
  <c r="AQ123" i="20"/>
  <c r="AW124" i="20" s="1"/>
  <c r="AU139" i="20"/>
  <c r="BA140" i="20" s="1"/>
  <c r="AT139" i="20"/>
  <c r="AZ140" i="20" s="1"/>
  <c r="AS139" i="20"/>
  <c r="AY140" i="20" s="1"/>
  <c r="AR139" i="20"/>
  <c r="AX140" i="20" s="1"/>
  <c r="AQ139" i="20"/>
  <c r="AW140" i="20" s="1"/>
  <c r="BD119" i="20"/>
  <c r="BE119" i="20"/>
  <c r="BG119" i="20"/>
  <c r="BF119" i="20"/>
  <c r="BC119" i="20"/>
  <c r="AU75" i="20"/>
  <c r="BA76" i="20" s="1"/>
  <c r="AT75" i="20"/>
  <c r="AZ76" i="20" s="1"/>
  <c r="AS75" i="20"/>
  <c r="AY76" i="20" s="1"/>
  <c r="AQ75" i="20"/>
  <c r="AW76" i="20" s="1"/>
  <c r="AR75" i="20"/>
  <c r="AX76" i="20" s="1"/>
  <c r="AU107" i="20"/>
  <c r="BA108" i="20" s="1"/>
  <c r="AR107" i="20"/>
  <c r="AX108" i="20" s="1"/>
  <c r="AQ107" i="20"/>
  <c r="AW108" i="20" s="1"/>
  <c r="AS107" i="20"/>
  <c r="AY108" i="20" s="1"/>
  <c r="AT107" i="20"/>
  <c r="AZ108" i="20" s="1"/>
  <c r="AU43" i="20"/>
  <c r="BA44" i="20" s="1"/>
  <c r="AS43" i="20"/>
  <c r="AY44" i="20" s="1"/>
  <c r="AR43" i="20"/>
  <c r="AX44" i="20" s="1"/>
  <c r="AT43" i="20"/>
  <c r="AZ44" i="20" s="1"/>
  <c r="AQ43" i="20"/>
  <c r="AW44" i="20" s="1"/>
  <c r="AT59" i="20"/>
  <c r="AZ60" i="20" s="1"/>
  <c r="AS59" i="20"/>
  <c r="AY60" i="20" s="1"/>
  <c r="AQ59" i="20"/>
  <c r="AW60" i="20" s="1"/>
  <c r="AU59" i="20"/>
  <c r="BA60" i="20" s="1"/>
  <c r="AR59" i="20"/>
  <c r="AX60" i="20" s="1"/>
  <c r="AR27" i="20"/>
  <c r="AX28" i="20" s="1"/>
  <c r="AQ27" i="20"/>
  <c r="AW28" i="20" s="1"/>
  <c r="AS27" i="20"/>
  <c r="AY28" i="20" s="1"/>
  <c r="AU27" i="20"/>
  <c r="BA28" i="20" s="1"/>
  <c r="AT27" i="20"/>
  <c r="AZ28" i="20" s="1"/>
  <c r="AJ74" i="20"/>
  <c r="AJ58" i="20"/>
  <c r="AJ90" i="20"/>
  <c r="AJ26" i="20"/>
  <c r="AJ122" i="20"/>
  <c r="AJ138" i="20"/>
  <c r="AJ42" i="20"/>
  <c r="AJ106" i="20"/>
  <c r="W140" i="20"/>
  <c r="AI139" i="20"/>
  <c r="AF103" i="20"/>
  <c r="AG103" i="20" s="1"/>
  <c r="AL103" i="20"/>
  <c r="AF23" i="20"/>
  <c r="AG23" i="20" s="1"/>
  <c r="AL23" i="20"/>
  <c r="AF119" i="20"/>
  <c r="AG119" i="20" s="1"/>
  <c r="AL119" i="20"/>
  <c r="AF39" i="20"/>
  <c r="AG39" i="20" s="1"/>
  <c r="AL39" i="20"/>
  <c r="W124" i="20"/>
  <c r="AI123" i="20"/>
  <c r="AF55" i="20"/>
  <c r="AG55" i="20" s="1"/>
  <c r="AL55" i="20"/>
  <c r="W92" i="20"/>
  <c r="AI91" i="20"/>
  <c r="AF87" i="20"/>
  <c r="AG87" i="20" s="1"/>
  <c r="AL87" i="20"/>
  <c r="W44" i="20"/>
  <c r="AI43" i="20"/>
  <c r="W76" i="20"/>
  <c r="AI75" i="20"/>
  <c r="W28" i="20"/>
  <c r="AI27" i="20"/>
  <c r="AF71" i="20"/>
  <c r="AG71" i="20" s="1"/>
  <c r="AL71" i="20"/>
  <c r="W60" i="20"/>
  <c r="AI59" i="20"/>
  <c r="W108" i="20"/>
  <c r="AI107" i="20"/>
  <c r="AF135" i="20"/>
  <c r="AG135" i="20" s="1"/>
  <c r="AL135" i="20"/>
  <c r="E104" i="20"/>
  <c r="AM104" i="20" s="1"/>
  <c r="E136" i="20"/>
  <c r="AM136" i="20" s="1"/>
  <c r="AE136" i="20"/>
  <c r="F97" i="20"/>
  <c r="E56" i="20"/>
  <c r="AM56" i="20" s="1"/>
  <c r="E72" i="20"/>
  <c r="AM72" i="20" s="1"/>
  <c r="E40" i="20"/>
  <c r="AM40" i="20" s="1"/>
  <c r="E120" i="20"/>
  <c r="AM120" i="20" s="1"/>
  <c r="E96" i="20"/>
  <c r="AM96" i="20" s="1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AK24" i="20" s="1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B139" i="20"/>
  <c r="F137" i="20"/>
  <c r="AE88" i="20"/>
  <c r="AB75" i="20"/>
  <c r="AB59" i="20"/>
  <c r="AU92" i="20" l="1"/>
  <c r="BA93" i="20" s="1"/>
  <c r="BG93" i="20" s="1"/>
  <c r="AT92" i="20"/>
  <c r="AZ93" i="20" s="1"/>
  <c r="BF93" i="20" s="1"/>
  <c r="AS92" i="20"/>
  <c r="AY93" i="20" s="1"/>
  <c r="BE93" i="20" s="1"/>
  <c r="AR92" i="20"/>
  <c r="AX93" i="20" s="1"/>
  <c r="BD93" i="20" s="1"/>
  <c r="AQ92" i="20"/>
  <c r="AW93" i="20" s="1"/>
  <c r="AS124" i="20"/>
  <c r="AY125" i="20" s="1"/>
  <c r="AR124" i="20"/>
  <c r="AX125" i="20" s="1"/>
  <c r="AQ124" i="20"/>
  <c r="AW125" i="20" s="1"/>
  <c r="AU124" i="20"/>
  <c r="BA125" i="20" s="1"/>
  <c r="AT124" i="20"/>
  <c r="AZ125" i="20" s="1"/>
  <c r="AU108" i="20"/>
  <c r="BA109" i="20" s="1"/>
  <c r="AS108" i="20"/>
  <c r="AY109" i="20" s="1"/>
  <c r="AR108" i="20"/>
  <c r="AX109" i="20" s="1"/>
  <c r="AT108" i="20"/>
  <c r="AZ109" i="20" s="1"/>
  <c r="AQ108" i="20"/>
  <c r="AW109" i="20" s="1"/>
  <c r="BC93" i="20"/>
  <c r="AS140" i="20"/>
  <c r="AY141" i="20" s="1"/>
  <c r="AU140" i="20"/>
  <c r="BA141" i="20" s="1"/>
  <c r="AT140" i="20"/>
  <c r="AZ141" i="20" s="1"/>
  <c r="AR140" i="20"/>
  <c r="AX141" i="20" s="1"/>
  <c r="AQ140" i="20"/>
  <c r="AW141" i="20" s="1"/>
  <c r="AT60" i="20"/>
  <c r="AZ61" i="20" s="1"/>
  <c r="AR60" i="20"/>
  <c r="AX61" i="20" s="1"/>
  <c r="AQ60" i="20"/>
  <c r="AW61" i="20" s="1"/>
  <c r="AU60" i="20"/>
  <c r="BA61" i="20" s="1"/>
  <c r="AS60" i="20"/>
  <c r="AY61" i="20" s="1"/>
  <c r="AQ44" i="20"/>
  <c r="AW45" i="20" s="1"/>
  <c r="AR44" i="20"/>
  <c r="AX45" i="20" s="1"/>
  <c r="AU44" i="20"/>
  <c r="BA45" i="20" s="1"/>
  <c r="AT44" i="20"/>
  <c r="AZ45" i="20" s="1"/>
  <c r="AS44" i="20"/>
  <c r="AY45" i="20" s="1"/>
  <c r="AU76" i="20"/>
  <c r="BA77" i="20" s="1"/>
  <c r="AT76" i="20"/>
  <c r="AZ77" i="20" s="1"/>
  <c r="AS76" i="20"/>
  <c r="AY77" i="20" s="1"/>
  <c r="AR76" i="20"/>
  <c r="AX77" i="20" s="1"/>
  <c r="AQ76" i="20"/>
  <c r="AW77" i="20" s="1"/>
  <c r="AQ28" i="20"/>
  <c r="AW29" i="20" s="1"/>
  <c r="AU28" i="20"/>
  <c r="BA29" i="20" s="1"/>
  <c r="AT28" i="20"/>
  <c r="AZ29" i="20" s="1"/>
  <c r="AS28" i="20"/>
  <c r="AY29" i="20" s="1"/>
  <c r="AR28" i="20"/>
  <c r="AX29" i="20" s="1"/>
  <c r="AF40" i="20"/>
  <c r="AG40" i="20" s="1"/>
  <c r="AK40" i="20"/>
  <c r="AF88" i="20"/>
  <c r="AG88" i="20" s="1"/>
  <c r="AK88" i="20"/>
  <c r="AJ139" i="20"/>
  <c r="AJ27" i="20"/>
  <c r="AJ75" i="20"/>
  <c r="AF56" i="20"/>
  <c r="AG56" i="20" s="1"/>
  <c r="AK56" i="20"/>
  <c r="AF120" i="20"/>
  <c r="AG120" i="20" s="1"/>
  <c r="AK120" i="20"/>
  <c r="AF72" i="20"/>
  <c r="AG72" i="20" s="1"/>
  <c r="AK72" i="20"/>
  <c r="AF104" i="20"/>
  <c r="AG104" i="20" s="1"/>
  <c r="AK104" i="20"/>
  <c r="AJ107" i="20"/>
  <c r="AJ59" i="20"/>
  <c r="AJ43" i="20"/>
  <c r="AF136" i="20"/>
  <c r="AG136" i="20" s="1"/>
  <c r="AK136" i="20"/>
  <c r="AJ91" i="20"/>
  <c r="AJ123" i="20"/>
  <c r="W109" i="20"/>
  <c r="AI108" i="20"/>
  <c r="W45" i="20"/>
  <c r="AI44" i="20"/>
  <c r="W93" i="20"/>
  <c r="AI92" i="20"/>
  <c r="W125" i="20"/>
  <c r="AI124" i="20"/>
  <c r="W77" i="20"/>
  <c r="AI76" i="20"/>
  <c r="AF24" i="20"/>
  <c r="AG24" i="20" s="1"/>
  <c r="W61" i="20"/>
  <c r="AI60" i="20"/>
  <c r="W29" i="20"/>
  <c r="AI28" i="20"/>
  <c r="W141" i="20"/>
  <c r="AI140" i="20"/>
  <c r="AE121" i="20"/>
  <c r="AK121" i="20" s="1"/>
  <c r="E41" i="20"/>
  <c r="AM41" i="20" s="1"/>
  <c r="AN41" i="20" s="1"/>
  <c r="F98" i="20"/>
  <c r="E74" i="20"/>
  <c r="E121" i="20"/>
  <c r="AM121" i="20" s="1"/>
  <c r="AN121" i="20" s="1"/>
  <c r="E57" i="20"/>
  <c r="AM57" i="20" s="1"/>
  <c r="AN57" i="20" s="1"/>
  <c r="E73" i="20"/>
  <c r="AM73" i="20" s="1"/>
  <c r="AN73" i="20" s="1"/>
  <c r="E105" i="20"/>
  <c r="AM105" i="20" s="1"/>
  <c r="AN105" i="20" s="1"/>
  <c r="E137" i="20"/>
  <c r="AM137" i="20" s="1"/>
  <c r="AN137" i="20" s="1"/>
  <c r="AE137" i="20"/>
  <c r="AK137" i="20" s="1"/>
  <c r="E122" i="20"/>
  <c r="AM122" i="20" s="1"/>
  <c r="AE25" i="20"/>
  <c r="AK25" i="20" s="1"/>
  <c r="E25" i="20"/>
  <c r="AM25" i="20" s="1"/>
  <c r="E97" i="20"/>
  <c r="AM97" i="20" s="1"/>
  <c r="AN97" i="20" s="1"/>
  <c r="AD89" i="20"/>
  <c r="AE73" i="20"/>
  <c r="AK73" i="20" s="1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K105" i="20" s="1"/>
  <c r="AB108" i="20"/>
  <c r="AB28" i="20"/>
  <c r="AB76" i="20"/>
  <c r="AE89" i="20"/>
  <c r="AK89" i="20" s="1"/>
  <c r="AE122" i="20"/>
  <c r="F123" i="20"/>
  <c r="F58" i="20"/>
  <c r="AE57" i="20"/>
  <c r="AK57" i="20" s="1"/>
  <c r="AE41" i="20"/>
  <c r="AK41" i="20" s="1"/>
  <c r="F42" i="20"/>
  <c r="BD41" i="20" l="1"/>
  <c r="BG41" i="20"/>
  <c r="BE41" i="20"/>
  <c r="BF41" i="20"/>
  <c r="BC41" i="20"/>
  <c r="AU141" i="20"/>
  <c r="BA142" i="20" s="1"/>
  <c r="AT141" i="20"/>
  <c r="AZ142" i="20" s="1"/>
  <c r="AS141" i="20"/>
  <c r="AY142" i="20" s="1"/>
  <c r="AR141" i="20"/>
  <c r="AX142" i="20" s="1"/>
  <c r="AQ141" i="20"/>
  <c r="AW142" i="20" s="1"/>
  <c r="AT61" i="20"/>
  <c r="AZ62" i="20" s="1"/>
  <c r="AS61" i="20"/>
  <c r="AY62" i="20" s="1"/>
  <c r="AR61" i="20"/>
  <c r="AX62" i="20" s="1"/>
  <c r="AQ61" i="20"/>
  <c r="AW62" i="20" s="1"/>
  <c r="AU61" i="20"/>
  <c r="BA62" i="20" s="1"/>
  <c r="AU77" i="20"/>
  <c r="BA78" i="20" s="1"/>
  <c r="AT77" i="20"/>
  <c r="AZ78" i="20" s="1"/>
  <c r="AR77" i="20"/>
  <c r="AX78" i="20" s="1"/>
  <c r="AQ77" i="20"/>
  <c r="AW78" i="20" s="1"/>
  <c r="AS77" i="20"/>
  <c r="AY78" i="20" s="1"/>
  <c r="BG137" i="20"/>
  <c r="BE137" i="20"/>
  <c r="BD137" i="20"/>
  <c r="BC137" i="20"/>
  <c r="BF137" i="20"/>
  <c r="BD105" i="20"/>
  <c r="BG105" i="20"/>
  <c r="BF105" i="20"/>
  <c r="BE105" i="20"/>
  <c r="BC105" i="20"/>
  <c r="BD57" i="20"/>
  <c r="BF57" i="20"/>
  <c r="BG57" i="20"/>
  <c r="BE57" i="20"/>
  <c r="BC57" i="20"/>
  <c r="AU125" i="20"/>
  <c r="BA126" i="20" s="1"/>
  <c r="AT125" i="20"/>
  <c r="AZ126" i="20" s="1"/>
  <c r="AS125" i="20"/>
  <c r="AY126" i="20" s="1"/>
  <c r="AR125" i="20"/>
  <c r="AX126" i="20" s="1"/>
  <c r="AQ125" i="20"/>
  <c r="AW126" i="20" s="1"/>
  <c r="AU93" i="20"/>
  <c r="BA94" i="20" s="1"/>
  <c r="AT93" i="20"/>
  <c r="AZ94" i="20" s="1"/>
  <c r="AS93" i="20"/>
  <c r="AY94" i="20" s="1"/>
  <c r="AR93" i="20"/>
  <c r="AX94" i="20" s="1"/>
  <c r="AQ93" i="20"/>
  <c r="AW94" i="20" s="1"/>
  <c r="BE73" i="20"/>
  <c r="BC73" i="20"/>
  <c r="BF73" i="20"/>
  <c r="BD73" i="20"/>
  <c r="BG73" i="20"/>
  <c r="AU45" i="20"/>
  <c r="BA46" i="20" s="1"/>
  <c r="AT45" i="20"/>
  <c r="AZ46" i="20" s="1"/>
  <c r="AS45" i="20"/>
  <c r="AY46" i="20" s="1"/>
  <c r="AR45" i="20"/>
  <c r="AX46" i="20" s="1"/>
  <c r="AQ45" i="20"/>
  <c r="AW46" i="20" s="1"/>
  <c r="BG121" i="20"/>
  <c r="BC121" i="20"/>
  <c r="BF121" i="20"/>
  <c r="BE121" i="20"/>
  <c r="BD121" i="20"/>
  <c r="AN25" i="20"/>
  <c r="AO25" i="20"/>
  <c r="AM74" i="20"/>
  <c r="AQ109" i="20"/>
  <c r="AW110" i="20" s="1"/>
  <c r="AS109" i="20"/>
  <c r="AY110" i="20" s="1"/>
  <c r="AR109" i="20"/>
  <c r="AX110" i="20" s="1"/>
  <c r="AT109" i="20"/>
  <c r="AZ110" i="20" s="1"/>
  <c r="AU109" i="20"/>
  <c r="BA110" i="20" s="1"/>
  <c r="AK74" i="20"/>
  <c r="AM26" i="20"/>
  <c r="AO27" i="20" s="1"/>
  <c r="AQ29" i="20"/>
  <c r="AW30" i="20" s="1"/>
  <c r="AT29" i="20"/>
  <c r="AZ30" i="20" s="1"/>
  <c r="AU29" i="20"/>
  <c r="BA30" i="20" s="1"/>
  <c r="AS29" i="20"/>
  <c r="AY30" i="20" s="1"/>
  <c r="AR29" i="20"/>
  <c r="AX30" i="20" s="1"/>
  <c r="AJ124" i="20"/>
  <c r="AJ28" i="20"/>
  <c r="AJ44" i="20"/>
  <c r="AJ108" i="20"/>
  <c r="AK122" i="20"/>
  <c r="AJ60" i="20"/>
  <c r="AJ92" i="20"/>
  <c r="AJ76" i="20"/>
  <c r="AJ140" i="20"/>
  <c r="W30" i="20"/>
  <c r="AI29" i="20"/>
  <c r="AF137" i="20"/>
  <c r="AG137" i="20" s="1"/>
  <c r="AL137" i="20"/>
  <c r="AF105" i="20"/>
  <c r="AG105" i="20" s="1"/>
  <c r="AL105" i="20"/>
  <c r="W94" i="20"/>
  <c r="AI93" i="20"/>
  <c r="W142" i="20"/>
  <c r="AI141" i="20"/>
  <c r="AF41" i="20"/>
  <c r="AG41" i="20" s="1"/>
  <c r="AL41" i="20"/>
  <c r="AF89" i="20"/>
  <c r="AG89" i="20" s="1"/>
  <c r="AL89" i="20"/>
  <c r="W126" i="20"/>
  <c r="AI125" i="20"/>
  <c r="W46" i="20"/>
  <c r="AI45" i="20"/>
  <c r="AF121" i="20"/>
  <c r="AG121" i="20" s="1"/>
  <c r="AL121" i="20"/>
  <c r="W78" i="20"/>
  <c r="AI77" i="20"/>
  <c r="AF25" i="20"/>
  <c r="AG25" i="20" s="1"/>
  <c r="AL25" i="20"/>
  <c r="AF74" i="20"/>
  <c r="AG74" i="20" s="1"/>
  <c r="W110" i="20"/>
  <c r="AI109" i="20"/>
  <c r="AF57" i="20"/>
  <c r="AG57" i="20" s="1"/>
  <c r="AL57" i="20"/>
  <c r="AF122" i="20"/>
  <c r="AG122" i="20" s="1"/>
  <c r="AF73" i="20"/>
  <c r="AG73" i="20" s="1"/>
  <c r="AL73" i="20"/>
  <c r="W62" i="20"/>
  <c r="AI61" i="20"/>
  <c r="F99" i="20"/>
  <c r="E99" i="20" s="1"/>
  <c r="E138" i="20"/>
  <c r="AM138" i="20" s="1"/>
  <c r="AE138" i="20"/>
  <c r="E58" i="20"/>
  <c r="AM58" i="20" s="1"/>
  <c r="E106" i="20"/>
  <c r="AM106" i="20" s="1"/>
  <c r="E42" i="20"/>
  <c r="AM42" i="20" s="1"/>
  <c r="E75" i="20"/>
  <c r="AM75" i="20" s="1"/>
  <c r="E123" i="20"/>
  <c r="AM123" i="20" s="1"/>
  <c r="AN123" i="20" s="1"/>
  <c r="E98" i="20"/>
  <c r="AM98" i="20" s="1"/>
  <c r="AD106" i="20"/>
  <c r="AD58" i="20"/>
  <c r="AD138" i="20"/>
  <c r="AD74" i="20"/>
  <c r="AD26" i="20"/>
  <c r="AD42" i="20"/>
  <c r="AE26" i="20"/>
  <c r="AK26" i="20" s="1"/>
  <c r="AD122" i="20"/>
  <c r="AD90" i="20"/>
  <c r="F27" i="20"/>
  <c r="E27" i="20" s="1"/>
  <c r="AM27" i="20" s="1"/>
  <c r="AB93" i="20"/>
  <c r="AB125" i="20"/>
  <c r="AB141" i="20"/>
  <c r="AE42" i="20"/>
  <c r="F43" i="20"/>
  <c r="AE123" i="20"/>
  <c r="AK123" i="20" s="1"/>
  <c r="F124" i="20"/>
  <c r="AE90" i="20"/>
  <c r="AB45" i="20"/>
  <c r="AB77" i="20"/>
  <c r="AB29" i="20"/>
  <c r="AB109" i="20"/>
  <c r="F139" i="20"/>
  <c r="AE58" i="20"/>
  <c r="F59" i="20"/>
  <c r="AB61" i="20"/>
  <c r="AE106" i="20"/>
  <c r="F107" i="20"/>
  <c r="AE75" i="20"/>
  <c r="AK75" i="20" s="1"/>
  <c r="F76" i="20"/>
  <c r="BF123" i="20" l="1"/>
  <c r="BG123" i="20"/>
  <c r="BE123" i="20"/>
  <c r="BD123" i="20"/>
  <c r="BC123" i="20"/>
  <c r="AN107" i="20"/>
  <c r="BE25" i="20"/>
  <c r="BG25" i="20"/>
  <c r="BF25" i="20"/>
  <c r="BD25" i="20"/>
  <c r="BC25" i="20"/>
  <c r="BE95" i="20"/>
  <c r="AN75" i="20"/>
  <c r="AM99" i="20"/>
  <c r="AN99" i="20" s="1"/>
  <c r="AU94" i="20"/>
  <c r="BA95" i="20" s="1"/>
  <c r="AT94" i="20"/>
  <c r="AZ95" i="20" s="1"/>
  <c r="AS94" i="20"/>
  <c r="AY95" i="20" s="1"/>
  <c r="AR94" i="20"/>
  <c r="AX95" i="20" s="1"/>
  <c r="AQ94" i="20"/>
  <c r="AW95" i="20" s="1"/>
  <c r="BC95" i="20" s="1"/>
  <c r="AS78" i="20"/>
  <c r="AY79" i="20" s="1"/>
  <c r="AR78" i="20"/>
  <c r="AX79" i="20" s="1"/>
  <c r="AT78" i="20"/>
  <c r="AZ79" i="20" s="1"/>
  <c r="AU78" i="20"/>
  <c r="BA79" i="20" s="1"/>
  <c r="AQ78" i="20"/>
  <c r="AW79" i="20" s="1"/>
  <c r="AT126" i="20"/>
  <c r="AZ127" i="20" s="1"/>
  <c r="AS126" i="20"/>
  <c r="AY127" i="20" s="1"/>
  <c r="AR126" i="20"/>
  <c r="AX127" i="20" s="1"/>
  <c r="AQ126" i="20"/>
  <c r="AW127" i="20" s="1"/>
  <c r="AU126" i="20"/>
  <c r="BA127" i="20" s="1"/>
  <c r="BG95" i="20"/>
  <c r="AQ62" i="20"/>
  <c r="AW63" i="20" s="1"/>
  <c r="AU62" i="20"/>
  <c r="BA63" i="20" s="1"/>
  <c r="AT62" i="20"/>
  <c r="AZ63" i="20" s="1"/>
  <c r="AS62" i="20"/>
  <c r="AY63" i="20" s="1"/>
  <c r="AR62" i="20"/>
  <c r="AX63" i="20" s="1"/>
  <c r="AU110" i="20"/>
  <c r="BA111" i="20" s="1"/>
  <c r="AT110" i="20"/>
  <c r="AZ111" i="20" s="1"/>
  <c r="AS110" i="20"/>
  <c r="AY111" i="20" s="1"/>
  <c r="AR110" i="20"/>
  <c r="AX111" i="20" s="1"/>
  <c r="AQ110" i="20"/>
  <c r="AW111" i="20" s="1"/>
  <c r="BF95" i="20"/>
  <c r="BD95" i="20"/>
  <c r="AN59" i="20"/>
  <c r="AU46" i="20"/>
  <c r="BA47" i="20" s="1"/>
  <c r="AS46" i="20"/>
  <c r="AY47" i="20" s="1"/>
  <c r="AR46" i="20"/>
  <c r="AX47" i="20" s="1"/>
  <c r="AQ46" i="20"/>
  <c r="AW47" i="20" s="1"/>
  <c r="AT46" i="20"/>
  <c r="AZ47" i="20" s="1"/>
  <c r="AU142" i="20"/>
  <c r="BA143" i="20" s="1"/>
  <c r="AT142" i="20"/>
  <c r="AZ143" i="20" s="1"/>
  <c r="AR142" i="20"/>
  <c r="AX143" i="20" s="1"/>
  <c r="AQ142" i="20"/>
  <c r="AW143" i="20" s="1"/>
  <c r="AS142" i="20"/>
  <c r="AY143" i="20" s="1"/>
  <c r="AQ30" i="20"/>
  <c r="AW31" i="20" s="1"/>
  <c r="AT30" i="20"/>
  <c r="AZ31" i="20" s="1"/>
  <c r="AR30" i="20"/>
  <c r="AX31" i="20" s="1"/>
  <c r="AS30" i="20"/>
  <c r="AY31" i="20" s="1"/>
  <c r="AU30" i="20"/>
  <c r="BA31" i="20" s="1"/>
  <c r="AN27" i="20"/>
  <c r="AJ29" i="20"/>
  <c r="AJ125" i="20"/>
  <c r="AF106" i="20"/>
  <c r="AG106" i="20" s="1"/>
  <c r="AK106" i="20"/>
  <c r="AJ109" i="20"/>
  <c r="AJ77" i="20"/>
  <c r="AJ45" i="20"/>
  <c r="AJ61" i="20"/>
  <c r="AF58" i="20"/>
  <c r="AG58" i="20" s="1"/>
  <c r="AK58" i="20"/>
  <c r="AF42" i="20"/>
  <c r="AG42" i="20" s="1"/>
  <c r="AK42" i="20"/>
  <c r="AJ93" i="20"/>
  <c r="AF90" i="20"/>
  <c r="AG90" i="20" s="1"/>
  <c r="AK90" i="20"/>
  <c r="AF138" i="20"/>
  <c r="AG138" i="20" s="1"/>
  <c r="AK138" i="20"/>
  <c r="AJ141" i="20"/>
  <c r="W111" i="20"/>
  <c r="AI110" i="20"/>
  <c r="AF75" i="20"/>
  <c r="AG75" i="20" s="1"/>
  <c r="AL75" i="20"/>
  <c r="W143" i="20"/>
  <c r="AI142" i="20"/>
  <c r="W95" i="20"/>
  <c r="AI94" i="20"/>
  <c r="AF123" i="20"/>
  <c r="AG123" i="20" s="1"/>
  <c r="AL123" i="20"/>
  <c r="W127" i="20"/>
  <c r="AI126" i="20"/>
  <c r="AF26" i="20"/>
  <c r="AG26" i="20" s="1"/>
  <c r="W47" i="20"/>
  <c r="AI46" i="20"/>
  <c r="W63" i="20"/>
  <c r="AI62" i="20"/>
  <c r="W79" i="20"/>
  <c r="AI78" i="20"/>
  <c r="W31" i="20"/>
  <c r="AI30" i="20"/>
  <c r="AE139" i="20"/>
  <c r="AK139" i="20" s="1"/>
  <c r="E76" i="20"/>
  <c r="AM76" i="20" s="1"/>
  <c r="E59" i="20"/>
  <c r="AM59" i="20" s="1"/>
  <c r="E43" i="20"/>
  <c r="AM43" i="20" s="1"/>
  <c r="AN43" i="20" s="1"/>
  <c r="E107" i="20"/>
  <c r="AM107" i="20" s="1"/>
  <c r="E139" i="20"/>
  <c r="AM139" i="20" s="1"/>
  <c r="AN139" i="20" s="1"/>
  <c r="E124" i="20"/>
  <c r="AM124" i="20" s="1"/>
  <c r="AD139" i="20"/>
  <c r="AD107" i="20"/>
  <c r="AD27" i="20"/>
  <c r="AD75" i="20"/>
  <c r="AD59" i="20"/>
  <c r="AD123" i="20"/>
  <c r="AD91" i="20"/>
  <c r="AD43" i="20"/>
  <c r="F28" i="20"/>
  <c r="E28" i="20" s="1"/>
  <c r="AM28" i="20" s="1"/>
  <c r="AE27" i="20"/>
  <c r="AK27" i="20" s="1"/>
  <c r="AB142" i="20"/>
  <c r="AB126" i="20"/>
  <c r="AB94" i="20"/>
  <c r="F140" i="20"/>
  <c r="AB78" i="20"/>
  <c r="AB46" i="20"/>
  <c r="AE91" i="20"/>
  <c r="AK91" i="20" s="1"/>
  <c r="F44" i="20"/>
  <c r="AE43" i="20"/>
  <c r="AK43" i="20" s="1"/>
  <c r="AE107" i="20"/>
  <c r="AK107" i="20" s="1"/>
  <c r="F108" i="20"/>
  <c r="AB62" i="20"/>
  <c r="AE59" i="20"/>
  <c r="AK59" i="20" s="1"/>
  <c r="F60" i="20"/>
  <c r="AB110" i="20"/>
  <c r="AE124" i="20"/>
  <c r="F125" i="20"/>
  <c r="AE76" i="20"/>
  <c r="F77" i="20"/>
  <c r="AB30" i="20"/>
  <c r="BE43" i="20" l="1"/>
  <c r="BF43" i="20"/>
  <c r="BG43" i="20"/>
  <c r="BD43" i="20"/>
  <c r="BC43" i="20"/>
  <c r="BC139" i="20"/>
  <c r="BE139" i="20"/>
  <c r="BD139" i="20"/>
  <c r="BG139" i="20"/>
  <c r="BF139" i="20"/>
  <c r="BE107" i="20"/>
  <c r="BD107" i="20"/>
  <c r="BF107" i="20"/>
  <c r="BG107" i="20"/>
  <c r="BC107" i="20"/>
  <c r="BD59" i="20"/>
  <c r="BC59" i="20"/>
  <c r="BG59" i="20"/>
  <c r="BE59" i="20"/>
  <c r="BF59" i="20"/>
  <c r="AU47" i="20"/>
  <c r="BA48" i="20" s="1"/>
  <c r="AT47" i="20"/>
  <c r="AZ48" i="20" s="1"/>
  <c r="AS47" i="20"/>
  <c r="AY48" i="20" s="1"/>
  <c r="AQ47" i="20"/>
  <c r="AW48" i="20" s="1"/>
  <c r="AR47" i="20"/>
  <c r="AX48" i="20" s="1"/>
  <c r="AU63" i="20"/>
  <c r="BA64" i="20" s="1"/>
  <c r="AT63" i="20"/>
  <c r="AZ64" i="20" s="1"/>
  <c r="AS63" i="20"/>
  <c r="AY64" i="20" s="1"/>
  <c r="AR63" i="20"/>
  <c r="AX64" i="20" s="1"/>
  <c r="AQ63" i="20"/>
  <c r="AW64" i="20" s="1"/>
  <c r="BF75" i="20"/>
  <c r="BG75" i="20"/>
  <c r="BE75" i="20"/>
  <c r="BC75" i="20"/>
  <c r="BD75" i="20"/>
  <c r="AT111" i="20"/>
  <c r="AZ112" i="20" s="1"/>
  <c r="AS111" i="20"/>
  <c r="AY112" i="20" s="1"/>
  <c r="AR111" i="20"/>
  <c r="AX112" i="20" s="1"/>
  <c r="AQ111" i="20"/>
  <c r="AW112" i="20" s="1"/>
  <c r="AU111" i="20"/>
  <c r="BA112" i="20" s="1"/>
  <c r="AU127" i="20"/>
  <c r="BA128" i="20" s="1"/>
  <c r="AT127" i="20"/>
  <c r="AZ128" i="20" s="1"/>
  <c r="AS127" i="20"/>
  <c r="AY128" i="20" s="1"/>
  <c r="AR127" i="20"/>
  <c r="AX128" i="20" s="1"/>
  <c r="AQ127" i="20"/>
  <c r="AW128" i="20" s="1"/>
  <c r="AU95" i="20"/>
  <c r="BA96" i="20" s="1"/>
  <c r="AS95" i="20"/>
  <c r="AY96" i="20" s="1"/>
  <c r="AR95" i="20"/>
  <c r="AX96" i="20" s="1"/>
  <c r="AT95" i="20"/>
  <c r="AZ96" i="20" s="1"/>
  <c r="AQ95" i="20"/>
  <c r="AW96" i="20" s="1"/>
  <c r="AN125" i="20"/>
  <c r="AU143" i="20"/>
  <c r="BA144" i="20" s="1"/>
  <c r="AT143" i="20"/>
  <c r="AZ144" i="20" s="1"/>
  <c r="AS143" i="20"/>
  <c r="AY144" i="20" s="1"/>
  <c r="AR143" i="20"/>
  <c r="AX144" i="20" s="1"/>
  <c r="AQ143" i="20"/>
  <c r="AW144" i="20" s="1"/>
  <c r="BC27" i="20"/>
  <c r="BG27" i="20"/>
  <c r="BF27" i="20"/>
  <c r="BE27" i="20"/>
  <c r="BD27" i="20"/>
  <c r="AU79" i="20"/>
  <c r="BA80" i="20" s="1"/>
  <c r="AT79" i="20"/>
  <c r="AZ80" i="20" s="1"/>
  <c r="AS79" i="20"/>
  <c r="AY80" i="20" s="1"/>
  <c r="AR79" i="20"/>
  <c r="AX80" i="20" s="1"/>
  <c r="AQ79" i="20"/>
  <c r="AW80" i="20" s="1"/>
  <c r="AQ31" i="20"/>
  <c r="AW32" i="20" s="1"/>
  <c r="AT31" i="20"/>
  <c r="AZ32" i="20" s="1"/>
  <c r="AS31" i="20"/>
  <c r="AY32" i="20" s="1"/>
  <c r="AR31" i="20"/>
  <c r="AX32" i="20" s="1"/>
  <c r="AU31" i="20"/>
  <c r="BA32" i="20" s="1"/>
  <c r="AN29" i="20"/>
  <c r="AJ94" i="20"/>
  <c r="AJ142" i="20"/>
  <c r="AJ110" i="20"/>
  <c r="AJ126" i="20"/>
  <c r="AJ78" i="20"/>
  <c r="AJ30" i="20"/>
  <c r="AF76" i="20"/>
  <c r="AG76" i="20" s="1"/>
  <c r="AK76" i="20"/>
  <c r="AF124" i="20"/>
  <c r="AG124" i="20" s="1"/>
  <c r="AK124" i="20"/>
  <c r="AJ62" i="20"/>
  <c r="AJ46" i="20"/>
  <c r="W48" i="20"/>
  <c r="AI47" i="20"/>
  <c r="AF107" i="20"/>
  <c r="AG107" i="20" s="1"/>
  <c r="AL107" i="20"/>
  <c r="AF43" i="20"/>
  <c r="AG43" i="20" s="1"/>
  <c r="AL43" i="20"/>
  <c r="AF91" i="20"/>
  <c r="AG91" i="20" s="1"/>
  <c r="AL91" i="20"/>
  <c r="W144" i="20"/>
  <c r="AI143" i="20"/>
  <c r="W112" i="20"/>
  <c r="AI111" i="20"/>
  <c r="W64" i="20"/>
  <c r="AI63" i="20"/>
  <c r="AF59" i="20"/>
  <c r="AG59" i="20" s="1"/>
  <c r="AL59" i="20"/>
  <c r="W96" i="20"/>
  <c r="AI95" i="20"/>
  <c r="AF27" i="20"/>
  <c r="AG27" i="20" s="1"/>
  <c r="AL27" i="20"/>
  <c r="W80" i="20"/>
  <c r="AI79" i="20"/>
  <c r="W128" i="20"/>
  <c r="AI127" i="20"/>
  <c r="AF139" i="20"/>
  <c r="AG139" i="20" s="1"/>
  <c r="AL139" i="20"/>
  <c r="W32" i="20"/>
  <c r="AI31" i="20"/>
  <c r="AE28" i="20"/>
  <c r="AK28" i="20" s="1"/>
  <c r="AE140" i="20"/>
  <c r="E60" i="20"/>
  <c r="AM60" i="20" s="1"/>
  <c r="E108" i="20"/>
  <c r="AM108" i="20" s="1"/>
  <c r="E140" i="20"/>
  <c r="AM140" i="20" s="1"/>
  <c r="E44" i="20"/>
  <c r="AM44" i="20" s="1"/>
  <c r="E125" i="20"/>
  <c r="AM125" i="20" s="1"/>
  <c r="E77" i="20"/>
  <c r="AM77" i="20" s="1"/>
  <c r="AN77" i="20" s="1"/>
  <c r="AD44" i="20"/>
  <c r="AD92" i="20"/>
  <c r="AD76" i="20"/>
  <c r="AD28" i="20"/>
  <c r="AD124" i="20"/>
  <c r="AD60" i="20"/>
  <c r="AD108" i="20"/>
  <c r="AD140" i="20"/>
  <c r="F29" i="20"/>
  <c r="E29" i="20" s="1"/>
  <c r="AM29" i="20" s="1"/>
  <c r="AO29" i="20" s="1"/>
  <c r="AB95" i="20"/>
  <c r="AB143" i="20"/>
  <c r="AB127" i="20"/>
  <c r="AB31" i="20"/>
  <c r="F78" i="20"/>
  <c r="AE77" i="20"/>
  <c r="AK77" i="20" s="1"/>
  <c r="AB111" i="20"/>
  <c r="AE44" i="20"/>
  <c r="F45" i="20"/>
  <c r="AB79" i="20"/>
  <c r="F126" i="20"/>
  <c r="AE125" i="20"/>
  <c r="AK125" i="20" s="1"/>
  <c r="AB47" i="20"/>
  <c r="F141" i="20"/>
  <c r="F61" i="20"/>
  <c r="AE60" i="20"/>
  <c r="AB63" i="20"/>
  <c r="F109" i="20"/>
  <c r="AE108" i="20"/>
  <c r="AE92" i="20"/>
  <c r="BE77" i="20" l="1"/>
  <c r="BC77" i="20"/>
  <c r="BD77" i="20"/>
  <c r="BF77" i="20"/>
  <c r="BG77" i="20"/>
  <c r="BE125" i="20"/>
  <c r="BC125" i="20"/>
  <c r="BF125" i="20"/>
  <c r="BD125" i="20"/>
  <c r="BG125" i="20"/>
  <c r="AT128" i="20"/>
  <c r="AZ129" i="20" s="1"/>
  <c r="AS128" i="20"/>
  <c r="AY129" i="20" s="1"/>
  <c r="AR128" i="20"/>
  <c r="AX129" i="20" s="1"/>
  <c r="AQ128" i="20"/>
  <c r="AW129" i="20" s="1"/>
  <c r="AU128" i="20"/>
  <c r="BA129" i="20" s="1"/>
  <c r="BC29" i="20"/>
  <c r="BE29" i="20"/>
  <c r="BF29" i="20"/>
  <c r="BD29" i="20"/>
  <c r="BG29" i="20"/>
  <c r="AT80" i="20"/>
  <c r="AZ81" i="20" s="1"/>
  <c r="AS80" i="20"/>
  <c r="AY81" i="20" s="1"/>
  <c r="AR80" i="20"/>
  <c r="AX81" i="20" s="1"/>
  <c r="AQ80" i="20"/>
  <c r="AW81" i="20" s="1"/>
  <c r="AU80" i="20"/>
  <c r="BA81" i="20" s="1"/>
  <c r="AU96" i="20"/>
  <c r="BA97" i="20" s="1"/>
  <c r="AT96" i="20"/>
  <c r="AZ97" i="20" s="1"/>
  <c r="BF97" i="20" s="1"/>
  <c r="AQ96" i="20"/>
  <c r="AW97" i="20" s="1"/>
  <c r="BC97" i="20" s="1"/>
  <c r="AR96" i="20"/>
  <c r="AX97" i="20" s="1"/>
  <c r="BD97" i="20" s="1"/>
  <c r="AS96" i="20"/>
  <c r="AY97" i="20" s="1"/>
  <c r="AN109" i="20"/>
  <c r="BE97" i="20"/>
  <c r="AU64" i="20"/>
  <c r="BA65" i="20" s="1"/>
  <c r="AT64" i="20"/>
  <c r="AZ65" i="20" s="1"/>
  <c r="AR64" i="20"/>
  <c r="AX65" i="20" s="1"/>
  <c r="AQ64" i="20"/>
  <c r="AW65" i="20" s="1"/>
  <c r="AS64" i="20"/>
  <c r="AY65" i="20" s="1"/>
  <c r="AU112" i="20"/>
  <c r="BA113" i="20" s="1"/>
  <c r="AT112" i="20"/>
  <c r="AZ113" i="20" s="1"/>
  <c r="AS112" i="20"/>
  <c r="AY113" i="20" s="1"/>
  <c r="AR112" i="20"/>
  <c r="AX113" i="20" s="1"/>
  <c r="AQ112" i="20"/>
  <c r="AW113" i="20" s="1"/>
  <c r="AU48" i="20"/>
  <c r="BA49" i="20" s="1"/>
  <c r="AT48" i="20"/>
  <c r="AZ49" i="20" s="1"/>
  <c r="AS48" i="20"/>
  <c r="AY49" i="20" s="1"/>
  <c r="AR48" i="20"/>
  <c r="AX49" i="20" s="1"/>
  <c r="AQ48" i="20"/>
  <c r="AW49" i="20" s="1"/>
  <c r="BG97" i="20"/>
  <c r="AS144" i="20"/>
  <c r="AY145" i="20" s="1"/>
  <c r="AR144" i="20"/>
  <c r="AX145" i="20" s="1"/>
  <c r="AQ144" i="20"/>
  <c r="AW145" i="20" s="1"/>
  <c r="AT144" i="20"/>
  <c r="AZ145" i="20" s="1"/>
  <c r="AU144" i="20"/>
  <c r="BA145" i="20" s="1"/>
  <c r="AQ32" i="20"/>
  <c r="AW33" i="20" s="1"/>
  <c r="AT32" i="20"/>
  <c r="AZ33" i="20" s="1"/>
  <c r="AS32" i="20"/>
  <c r="AY33" i="20" s="1"/>
  <c r="AU32" i="20"/>
  <c r="BA33" i="20" s="1"/>
  <c r="AR32" i="20"/>
  <c r="AX33" i="20" s="1"/>
  <c r="AJ143" i="20"/>
  <c r="AJ31" i="20"/>
  <c r="AJ127" i="20"/>
  <c r="AJ95" i="20"/>
  <c r="AJ63" i="20"/>
  <c r="AF44" i="20"/>
  <c r="AG44" i="20" s="1"/>
  <c r="AK44" i="20"/>
  <c r="AF140" i="20"/>
  <c r="AG140" i="20" s="1"/>
  <c r="AK140" i="20"/>
  <c r="AF92" i="20"/>
  <c r="AG92" i="20" s="1"/>
  <c r="AK92" i="20"/>
  <c r="AJ79" i="20"/>
  <c r="AJ47" i="20"/>
  <c r="AJ111" i="20"/>
  <c r="AF108" i="20"/>
  <c r="AG108" i="20" s="1"/>
  <c r="AK108" i="20"/>
  <c r="AF60" i="20"/>
  <c r="AG60" i="20" s="1"/>
  <c r="AK60" i="20"/>
  <c r="AF77" i="20"/>
  <c r="AG77" i="20" s="1"/>
  <c r="AL77" i="20"/>
  <c r="AF28" i="20"/>
  <c r="AG28" i="20" s="1"/>
  <c r="W113" i="20"/>
  <c r="AI112" i="20"/>
  <c r="W145" i="20"/>
  <c r="AI144" i="20"/>
  <c r="W65" i="20"/>
  <c r="AI64" i="20"/>
  <c r="W33" i="20"/>
  <c r="AI32" i="20"/>
  <c r="W97" i="20"/>
  <c r="AI96" i="20"/>
  <c r="W129" i="20"/>
  <c r="AI128" i="20"/>
  <c r="W81" i="20"/>
  <c r="AI80" i="20"/>
  <c r="AF125" i="20"/>
  <c r="AG125" i="20" s="1"/>
  <c r="AL125" i="20"/>
  <c r="W49" i="20"/>
  <c r="AI48" i="20"/>
  <c r="AE141" i="20"/>
  <c r="AK141" i="20" s="1"/>
  <c r="E141" i="20"/>
  <c r="AM141" i="20" s="1"/>
  <c r="AN141" i="20" s="1"/>
  <c r="E126" i="20"/>
  <c r="AM126" i="20" s="1"/>
  <c r="E109" i="20"/>
  <c r="AM109" i="20" s="1"/>
  <c r="E78" i="20"/>
  <c r="AM78" i="20" s="1"/>
  <c r="E61" i="20"/>
  <c r="AM61" i="20" s="1"/>
  <c r="AN61" i="20" s="1"/>
  <c r="E45" i="20"/>
  <c r="AM45" i="20" s="1"/>
  <c r="AN45" i="20" s="1"/>
  <c r="AD77" i="20"/>
  <c r="AD29" i="20"/>
  <c r="AD141" i="20"/>
  <c r="AD125" i="20"/>
  <c r="AD93" i="20"/>
  <c r="AD45" i="20"/>
  <c r="AD109" i="20"/>
  <c r="AD61" i="20"/>
  <c r="F30" i="20"/>
  <c r="AE29" i="20"/>
  <c r="AK29" i="20" s="1"/>
  <c r="AB80" i="20"/>
  <c r="AB128" i="20"/>
  <c r="AB64" i="20"/>
  <c r="AB112" i="20"/>
  <c r="AB48" i="20"/>
  <c r="AB144" i="20"/>
  <c r="AB96" i="20"/>
  <c r="AB32" i="20"/>
  <c r="AE45" i="20"/>
  <c r="AK45" i="20" s="1"/>
  <c r="F46" i="20"/>
  <c r="F110" i="20"/>
  <c r="AE109" i="20"/>
  <c r="AK109" i="20" s="1"/>
  <c r="F127" i="20"/>
  <c r="AE126" i="20"/>
  <c r="AE93" i="20"/>
  <c r="AK93" i="20" s="1"/>
  <c r="F62" i="20"/>
  <c r="AE61" i="20"/>
  <c r="AK61" i="20" s="1"/>
  <c r="F142" i="20"/>
  <c r="F79" i="20"/>
  <c r="AE78" i="20"/>
  <c r="BF61" i="20" l="1"/>
  <c r="BE61" i="20"/>
  <c r="BC61" i="20"/>
  <c r="BD61" i="20"/>
  <c r="BG61" i="20"/>
  <c r="BD141" i="20"/>
  <c r="BG141" i="20"/>
  <c r="BC141" i="20"/>
  <c r="BF141" i="20"/>
  <c r="BE141" i="20"/>
  <c r="AU49" i="20"/>
  <c r="BA50" i="20" s="1"/>
  <c r="AS49" i="20"/>
  <c r="AY50" i="20" s="1"/>
  <c r="AR49" i="20"/>
  <c r="AX50" i="20" s="1"/>
  <c r="AQ49" i="20"/>
  <c r="AW50" i="20" s="1"/>
  <c r="AT49" i="20"/>
  <c r="AZ50" i="20" s="1"/>
  <c r="BG109" i="20"/>
  <c r="BF109" i="20"/>
  <c r="BC109" i="20"/>
  <c r="BE109" i="20"/>
  <c r="BD109" i="20"/>
  <c r="AR81" i="20"/>
  <c r="AX82" i="20" s="1"/>
  <c r="AQ81" i="20"/>
  <c r="AW82" i="20" s="1"/>
  <c r="AU81" i="20"/>
  <c r="BA82" i="20" s="1"/>
  <c r="AS81" i="20"/>
  <c r="AY82" i="20" s="1"/>
  <c r="AT81" i="20"/>
  <c r="AZ82" i="20" s="1"/>
  <c r="AS129" i="20"/>
  <c r="AY130" i="20" s="1"/>
  <c r="AR129" i="20"/>
  <c r="AX130" i="20" s="1"/>
  <c r="AQ129" i="20"/>
  <c r="AW130" i="20" s="1"/>
  <c r="AT129" i="20"/>
  <c r="AZ130" i="20" s="1"/>
  <c r="AU129" i="20"/>
  <c r="BA130" i="20" s="1"/>
  <c r="AT145" i="20"/>
  <c r="AZ146" i="20" s="1"/>
  <c r="AU145" i="20"/>
  <c r="BA146" i="20" s="1"/>
  <c r="AS145" i="20"/>
  <c r="AY146" i="20" s="1"/>
  <c r="AR145" i="20"/>
  <c r="AX146" i="20" s="1"/>
  <c r="AQ145" i="20"/>
  <c r="AW146" i="20" s="1"/>
  <c r="BC45" i="20"/>
  <c r="BG45" i="20"/>
  <c r="BF45" i="20"/>
  <c r="BD45" i="20"/>
  <c r="BE45" i="20"/>
  <c r="AT65" i="20"/>
  <c r="AZ66" i="20" s="1"/>
  <c r="AS65" i="20"/>
  <c r="AY66" i="20" s="1"/>
  <c r="AR65" i="20"/>
  <c r="AX66" i="20" s="1"/>
  <c r="AU65" i="20"/>
  <c r="BA66" i="20" s="1"/>
  <c r="AQ65" i="20"/>
  <c r="AW66" i="20" s="1"/>
  <c r="AT113" i="20"/>
  <c r="AZ114" i="20" s="1"/>
  <c r="AS113" i="20"/>
  <c r="AY114" i="20" s="1"/>
  <c r="AR113" i="20"/>
  <c r="AX114" i="20" s="1"/>
  <c r="AQ113" i="20"/>
  <c r="AW114" i="20" s="1"/>
  <c r="AU113" i="20"/>
  <c r="BA114" i="20" s="1"/>
  <c r="AU97" i="20"/>
  <c r="BA98" i="20" s="1"/>
  <c r="AT97" i="20"/>
  <c r="AZ98" i="20" s="1"/>
  <c r="AS97" i="20"/>
  <c r="AY98" i="20" s="1"/>
  <c r="AR97" i="20"/>
  <c r="AX98" i="20" s="1"/>
  <c r="AQ97" i="20"/>
  <c r="AW98" i="20" s="1"/>
  <c r="AT33" i="20"/>
  <c r="AZ34" i="20" s="1"/>
  <c r="AQ33" i="20"/>
  <c r="AW34" i="20" s="1"/>
  <c r="AS33" i="20"/>
  <c r="AY34" i="20" s="1"/>
  <c r="AU33" i="20"/>
  <c r="BA34" i="20" s="1"/>
  <c r="AR33" i="20"/>
  <c r="AX34" i="20" s="1"/>
  <c r="AJ96" i="20"/>
  <c r="AJ144" i="20"/>
  <c r="AJ48" i="20"/>
  <c r="AJ64" i="20"/>
  <c r="AJ112" i="20"/>
  <c r="AJ32" i="20"/>
  <c r="AF78" i="20"/>
  <c r="AG78" i="20" s="1"/>
  <c r="AK78" i="20"/>
  <c r="AJ80" i="20"/>
  <c r="AF126" i="20"/>
  <c r="AG126" i="20" s="1"/>
  <c r="AK126" i="20"/>
  <c r="AJ128" i="20"/>
  <c r="W50" i="20"/>
  <c r="AI49" i="20"/>
  <c r="W82" i="20"/>
  <c r="AI81" i="20"/>
  <c r="AF93" i="20"/>
  <c r="AG93" i="20" s="1"/>
  <c r="AL93" i="20"/>
  <c r="W114" i="20"/>
  <c r="AI113" i="20"/>
  <c r="AF61" i="20"/>
  <c r="AG61" i="20" s="1"/>
  <c r="AL61" i="20"/>
  <c r="W146" i="20"/>
  <c r="AI145" i="20"/>
  <c r="AF109" i="20"/>
  <c r="AG109" i="20" s="1"/>
  <c r="AL109" i="20"/>
  <c r="AF141" i="20"/>
  <c r="AG141" i="20" s="1"/>
  <c r="AL141" i="20"/>
  <c r="W98" i="20"/>
  <c r="AI97" i="20"/>
  <c r="W34" i="20"/>
  <c r="AI33" i="20"/>
  <c r="W66" i="20"/>
  <c r="AI65" i="20"/>
  <c r="AF45" i="20"/>
  <c r="AG45" i="20" s="1"/>
  <c r="AL45" i="20"/>
  <c r="AF29" i="20"/>
  <c r="AG29" i="20" s="1"/>
  <c r="AL29" i="20"/>
  <c r="W130" i="20"/>
  <c r="AI129" i="20"/>
  <c r="AE142" i="20"/>
  <c r="E142" i="20"/>
  <c r="AM142" i="20" s="1"/>
  <c r="E127" i="20"/>
  <c r="AM127" i="20" s="1"/>
  <c r="AN127" i="20" s="1"/>
  <c r="E110" i="20"/>
  <c r="AM110" i="20" s="1"/>
  <c r="E79" i="20"/>
  <c r="AM79" i="20" s="1"/>
  <c r="AN79" i="20" s="1"/>
  <c r="E62" i="20"/>
  <c r="AM62" i="20" s="1"/>
  <c r="E46" i="20"/>
  <c r="AM46" i="20" s="1"/>
  <c r="F31" i="20"/>
  <c r="E31" i="20" s="1"/>
  <c r="E30" i="20"/>
  <c r="AM30" i="20" s="1"/>
  <c r="AE30" i="20"/>
  <c r="AK30" i="20" s="1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AK79" i="20" s="1"/>
  <c r="F80" i="20"/>
  <c r="F63" i="20"/>
  <c r="AE62" i="20"/>
  <c r="AE94" i="20"/>
  <c r="F111" i="20"/>
  <c r="AE110" i="20"/>
  <c r="F143" i="20"/>
  <c r="F128" i="20"/>
  <c r="AE127" i="20"/>
  <c r="AK127" i="20" s="1"/>
  <c r="AS50" i="20" l="1"/>
  <c r="AY51" i="20" s="1"/>
  <c r="AR50" i="20"/>
  <c r="AX51" i="20" s="1"/>
  <c r="AQ50" i="20"/>
  <c r="AW51" i="20" s="1"/>
  <c r="AU50" i="20"/>
  <c r="BA51" i="20" s="1"/>
  <c r="AT50" i="20"/>
  <c r="AZ51" i="20" s="1"/>
  <c r="BE79" i="20"/>
  <c r="BF79" i="20"/>
  <c r="BD79" i="20"/>
  <c r="BG79" i="20"/>
  <c r="BC79" i="20"/>
  <c r="BC99" i="20"/>
  <c r="BE99" i="20"/>
  <c r="BC127" i="20"/>
  <c r="BF127" i="20"/>
  <c r="BE127" i="20"/>
  <c r="BD127" i="20"/>
  <c r="BG127" i="20"/>
  <c r="BF99" i="20"/>
  <c r="BG99" i="20"/>
  <c r="AN47" i="20"/>
  <c r="AN31" i="20"/>
  <c r="AU82" i="20"/>
  <c r="BA83" i="20" s="1"/>
  <c r="AT82" i="20"/>
  <c r="AZ83" i="20" s="1"/>
  <c r="AR82" i="20"/>
  <c r="AX83" i="20" s="1"/>
  <c r="AQ82" i="20"/>
  <c r="AW83" i="20" s="1"/>
  <c r="AS82" i="20"/>
  <c r="AY83" i="20" s="1"/>
  <c r="AT66" i="20"/>
  <c r="AZ67" i="20" s="1"/>
  <c r="AS66" i="20"/>
  <c r="AY67" i="20" s="1"/>
  <c r="AQ66" i="20"/>
  <c r="AW67" i="20" s="1"/>
  <c r="AU66" i="20"/>
  <c r="BA67" i="20" s="1"/>
  <c r="AR66" i="20"/>
  <c r="AX67" i="20" s="1"/>
  <c r="AS98" i="20"/>
  <c r="AY99" i="20" s="1"/>
  <c r="AR98" i="20"/>
  <c r="AX99" i="20" s="1"/>
  <c r="BD99" i="20" s="1"/>
  <c r="AQ98" i="20"/>
  <c r="AW99" i="20" s="1"/>
  <c r="AU98" i="20"/>
  <c r="BA99" i="20" s="1"/>
  <c r="AT98" i="20"/>
  <c r="AZ99" i="20" s="1"/>
  <c r="AU146" i="20"/>
  <c r="BA147" i="20" s="1"/>
  <c r="AT146" i="20"/>
  <c r="AZ147" i="20" s="1"/>
  <c r="AS146" i="20"/>
  <c r="AY147" i="20" s="1"/>
  <c r="AR146" i="20"/>
  <c r="AX147" i="20" s="1"/>
  <c r="AQ146" i="20"/>
  <c r="AW147" i="20" s="1"/>
  <c r="AU130" i="20"/>
  <c r="BA131" i="20" s="1"/>
  <c r="AT130" i="20"/>
  <c r="AZ131" i="20" s="1"/>
  <c r="AS130" i="20"/>
  <c r="AY131" i="20" s="1"/>
  <c r="AR130" i="20"/>
  <c r="AX131" i="20" s="1"/>
  <c r="AQ130" i="20"/>
  <c r="AW131" i="20" s="1"/>
  <c r="AT114" i="20"/>
  <c r="AZ115" i="20" s="1"/>
  <c r="AS114" i="20"/>
  <c r="AY115" i="20" s="1"/>
  <c r="AR114" i="20"/>
  <c r="AX115" i="20" s="1"/>
  <c r="AQ114" i="20"/>
  <c r="AW115" i="20" s="1"/>
  <c r="AU114" i="20"/>
  <c r="BA115" i="20" s="1"/>
  <c r="AT34" i="20"/>
  <c r="AZ35" i="20" s="1"/>
  <c r="AS34" i="20"/>
  <c r="AY35" i="20" s="1"/>
  <c r="AR34" i="20"/>
  <c r="AX35" i="20" s="1"/>
  <c r="AQ34" i="20"/>
  <c r="AW35" i="20" s="1"/>
  <c r="AU34" i="20"/>
  <c r="BA35" i="20" s="1"/>
  <c r="AM31" i="20"/>
  <c r="AJ97" i="20"/>
  <c r="AF142" i="20"/>
  <c r="AG142" i="20" s="1"/>
  <c r="AK142" i="20"/>
  <c r="AJ113" i="20"/>
  <c r="AF62" i="20"/>
  <c r="AG62" i="20" s="1"/>
  <c r="AK62" i="20"/>
  <c r="AJ33" i="20"/>
  <c r="AJ145" i="20"/>
  <c r="AJ65" i="20"/>
  <c r="AJ49" i="20"/>
  <c r="AF46" i="20"/>
  <c r="AG46" i="20" s="1"/>
  <c r="AK46" i="20"/>
  <c r="AJ129" i="20"/>
  <c r="AJ81" i="20"/>
  <c r="AF110" i="20"/>
  <c r="AG110" i="20" s="1"/>
  <c r="AK110" i="20"/>
  <c r="AF94" i="20"/>
  <c r="AG94" i="20" s="1"/>
  <c r="AK94" i="20"/>
  <c r="AF127" i="20"/>
  <c r="AG127" i="20" s="1"/>
  <c r="AL127" i="20"/>
  <c r="W115" i="20"/>
  <c r="AI114" i="20"/>
  <c r="W83" i="20"/>
  <c r="AI82" i="20"/>
  <c r="W99" i="20"/>
  <c r="AI98" i="20"/>
  <c r="W51" i="20"/>
  <c r="AI50" i="20"/>
  <c r="W147" i="20"/>
  <c r="AI146" i="20"/>
  <c r="W67" i="20"/>
  <c r="AI66" i="20"/>
  <c r="AF30" i="20"/>
  <c r="AG30" i="20" s="1"/>
  <c r="AF79" i="20"/>
  <c r="AG79" i="20" s="1"/>
  <c r="AL79" i="20"/>
  <c r="W35" i="20"/>
  <c r="AI34" i="20"/>
  <c r="AJ34" i="20" s="1"/>
  <c r="W131" i="20"/>
  <c r="AI130" i="20"/>
  <c r="F32" i="20"/>
  <c r="E32" i="20" s="1"/>
  <c r="AM32" i="20" s="1"/>
  <c r="AE143" i="20"/>
  <c r="AK143" i="20" s="1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AK31" i="20" s="1"/>
  <c r="E143" i="20"/>
  <c r="AM143" i="20" s="1"/>
  <c r="AN143" i="20" s="1"/>
  <c r="E128" i="20"/>
  <c r="AM128" i="20" s="1"/>
  <c r="E111" i="20"/>
  <c r="AM111" i="20" s="1"/>
  <c r="AN111" i="20" s="1"/>
  <c r="E80" i="20"/>
  <c r="AM80" i="20" s="1"/>
  <c r="E63" i="20"/>
  <c r="AM63" i="20" s="1"/>
  <c r="AN63" i="20" s="1"/>
  <c r="E47" i="20"/>
  <c r="AM47" i="20" s="1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AK47" i="20" s="1"/>
  <c r="F48" i="20"/>
  <c r="AE128" i="20"/>
  <c r="F129" i="20"/>
  <c r="F112" i="20"/>
  <c r="AE111" i="20"/>
  <c r="AK111" i="20" s="1"/>
  <c r="AE95" i="20"/>
  <c r="AK95" i="20" s="1"/>
  <c r="F64" i="20"/>
  <c r="AE63" i="20"/>
  <c r="AK63" i="20" s="1"/>
  <c r="AI115" i="20" l="1"/>
  <c r="AJ115" i="20" s="1"/>
  <c r="AU115" i="20"/>
  <c r="AT115" i="20"/>
  <c r="AS115" i="20"/>
  <c r="AR115" i="20"/>
  <c r="AQ115" i="20"/>
  <c r="AO33" i="20"/>
  <c r="BD143" i="20"/>
  <c r="BG143" i="20"/>
  <c r="BF143" i="20"/>
  <c r="BC143" i="20"/>
  <c r="BE143" i="20"/>
  <c r="BC31" i="20"/>
  <c r="BF31" i="20"/>
  <c r="BG31" i="20"/>
  <c r="BE31" i="20"/>
  <c r="BD31" i="20"/>
  <c r="AI67" i="20"/>
  <c r="AR67" i="20"/>
  <c r="AQ67" i="20"/>
  <c r="AT67" i="20"/>
  <c r="AU67" i="20"/>
  <c r="AS67" i="20"/>
  <c r="AI83" i="20"/>
  <c r="AJ83" i="20" s="1"/>
  <c r="AU83" i="20"/>
  <c r="AS83" i="20"/>
  <c r="AQ83" i="20"/>
  <c r="AT83" i="20"/>
  <c r="AR83" i="20"/>
  <c r="AI131" i="20"/>
  <c r="AJ131" i="20" s="1"/>
  <c r="AT131" i="20"/>
  <c r="AS131" i="20"/>
  <c r="AR131" i="20"/>
  <c r="AQ131" i="20"/>
  <c r="AU131" i="20"/>
  <c r="BF47" i="20"/>
  <c r="BC47" i="20"/>
  <c r="BD47" i="20"/>
  <c r="BG47" i="20"/>
  <c r="BE47" i="20"/>
  <c r="AN81" i="20"/>
  <c r="BF63" i="20"/>
  <c r="BD63" i="20"/>
  <c r="BE63" i="20"/>
  <c r="BG63" i="20"/>
  <c r="BC63" i="20"/>
  <c r="BD111" i="20"/>
  <c r="BC111" i="20"/>
  <c r="BG111" i="20"/>
  <c r="BE111" i="20"/>
  <c r="BF111" i="20"/>
  <c r="AI147" i="20"/>
  <c r="AR147" i="20"/>
  <c r="AT147" i="20"/>
  <c r="AU147" i="20"/>
  <c r="AS147" i="20"/>
  <c r="AQ147" i="20"/>
  <c r="AI51" i="20"/>
  <c r="AU51" i="20"/>
  <c r="AT51" i="20"/>
  <c r="AS51" i="20"/>
  <c r="AR51" i="20"/>
  <c r="AQ51" i="20"/>
  <c r="AI99" i="20"/>
  <c r="AJ99" i="20" s="1"/>
  <c r="AU99" i="20"/>
  <c r="AT99" i="20"/>
  <c r="AS99" i="20"/>
  <c r="AR99" i="20"/>
  <c r="AQ99" i="20"/>
  <c r="AI35" i="20"/>
  <c r="AT35" i="20"/>
  <c r="AS35" i="20"/>
  <c r="AQ35" i="20"/>
  <c r="AU35" i="20"/>
  <c r="AR35" i="20"/>
  <c r="AJ146" i="20"/>
  <c r="AJ147" i="20"/>
  <c r="AF80" i="20"/>
  <c r="AG80" i="20" s="1"/>
  <c r="AK80" i="20"/>
  <c r="AJ98" i="20"/>
  <c r="AJ82" i="20"/>
  <c r="AJ114" i="20"/>
  <c r="AJ50" i="20"/>
  <c r="AJ66" i="20"/>
  <c r="AJ67" i="20"/>
  <c r="AJ51" i="20"/>
  <c r="AJ130" i="20"/>
  <c r="F33" i="20"/>
  <c r="E33" i="20" s="1"/>
  <c r="AM33" i="20" s="1"/>
  <c r="AN33" i="20" s="1"/>
  <c r="AF128" i="20"/>
  <c r="AG128" i="20" s="1"/>
  <c r="AK128" i="20"/>
  <c r="AJ35" i="20"/>
  <c r="AF47" i="20"/>
  <c r="AG47" i="20" s="1"/>
  <c r="AL47" i="20"/>
  <c r="AF63" i="20"/>
  <c r="AG63" i="20" s="1"/>
  <c r="AL63" i="20"/>
  <c r="AF143" i="20"/>
  <c r="AG143" i="20" s="1"/>
  <c r="AL143" i="20"/>
  <c r="AF111" i="20"/>
  <c r="AG111" i="20" s="1"/>
  <c r="AL111" i="20"/>
  <c r="AF31" i="20"/>
  <c r="AG31" i="20" s="1"/>
  <c r="AL31" i="20"/>
  <c r="AF95" i="20"/>
  <c r="AG95" i="20" s="1"/>
  <c r="AL95" i="20"/>
  <c r="AE32" i="20"/>
  <c r="AK32" i="20" s="1"/>
  <c r="AE144" i="20"/>
  <c r="E144" i="20"/>
  <c r="AM144" i="20" s="1"/>
  <c r="E129" i="20"/>
  <c r="AM129" i="20" s="1"/>
  <c r="AN129" i="20" s="1"/>
  <c r="E112" i="20"/>
  <c r="AM112" i="20" s="1"/>
  <c r="E81" i="20"/>
  <c r="AM81" i="20" s="1"/>
  <c r="E64" i="20"/>
  <c r="AM64" i="20" s="1"/>
  <c r="E48" i="20"/>
  <c r="AM48" i="20" s="1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K129" i="20" s="1"/>
  <c r="AE96" i="20"/>
  <c r="F49" i="20"/>
  <c r="AE48" i="20"/>
  <c r="AE81" i="20"/>
  <c r="AK81" i="20" s="1"/>
  <c r="F82" i="20"/>
  <c r="F145" i="20"/>
  <c r="BF129" i="20" l="1"/>
  <c r="BD129" i="20"/>
  <c r="BG129" i="20"/>
  <c r="BE129" i="20"/>
  <c r="BC129" i="20"/>
  <c r="BD81" i="20"/>
  <c r="BE81" i="20"/>
  <c r="BG81" i="20"/>
  <c r="BF81" i="20"/>
  <c r="BC81" i="20"/>
  <c r="AN65" i="20"/>
  <c r="AN113" i="20"/>
  <c r="BE33" i="20"/>
  <c r="BC33" i="20"/>
  <c r="BF33" i="20"/>
  <c r="BD33" i="20"/>
  <c r="BG33" i="20"/>
  <c r="AE33" i="20"/>
  <c r="F34" i="20"/>
  <c r="AF144" i="20"/>
  <c r="AG144" i="20" s="1"/>
  <c r="AK144" i="20"/>
  <c r="AF48" i="20"/>
  <c r="AG48" i="20" s="1"/>
  <c r="AK48" i="20"/>
  <c r="AF96" i="20"/>
  <c r="AG96" i="20" s="1"/>
  <c r="AK96" i="20"/>
  <c r="AF112" i="20"/>
  <c r="AG112" i="20" s="1"/>
  <c r="AK112" i="20"/>
  <c r="AF64" i="20"/>
  <c r="AG64" i="20" s="1"/>
  <c r="AK64" i="20"/>
  <c r="AL35" i="20"/>
  <c r="AK33" i="20"/>
  <c r="AF129" i="20"/>
  <c r="AG129" i="20" s="1"/>
  <c r="AL129" i="20"/>
  <c r="AF32" i="20"/>
  <c r="AG32" i="20" s="1"/>
  <c r="AL131" i="20"/>
  <c r="AF81" i="20"/>
  <c r="AG81" i="20" s="1"/>
  <c r="AL81" i="20"/>
  <c r="AL83" i="20"/>
  <c r="AF33" i="20"/>
  <c r="AG33" i="20" s="1"/>
  <c r="AL33" i="20"/>
  <c r="E34" i="20"/>
  <c r="AM34" i="20" s="1"/>
  <c r="AE145" i="20"/>
  <c r="AK145" i="20" s="1"/>
  <c r="E145" i="20"/>
  <c r="AM145" i="20" s="1"/>
  <c r="AN145" i="20" s="1"/>
  <c r="E130" i="20"/>
  <c r="AM130" i="20" s="1"/>
  <c r="E113" i="20"/>
  <c r="AM113" i="20" s="1"/>
  <c r="E82" i="20"/>
  <c r="AM82" i="20" s="1"/>
  <c r="E65" i="20"/>
  <c r="AM65" i="20" s="1"/>
  <c r="E49" i="20"/>
  <c r="AM49" i="20" s="1"/>
  <c r="AN49" i="20" s="1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AK65" i="20" s="1"/>
  <c r="F131" i="20"/>
  <c r="AE130" i="20"/>
  <c r="F114" i="20"/>
  <c r="AE113" i="20"/>
  <c r="AK113" i="20" s="1"/>
  <c r="AE82" i="20"/>
  <c r="F83" i="20"/>
  <c r="F146" i="20"/>
  <c r="AE97" i="20"/>
  <c r="AK97" i="20" s="1"/>
  <c r="F35" i="20"/>
  <c r="AE34" i="20"/>
  <c r="AE49" i="20"/>
  <c r="AK49" i="20" s="1"/>
  <c r="F50" i="20"/>
  <c r="BE49" i="20" l="1"/>
  <c r="BD49" i="20"/>
  <c r="BC49" i="20"/>
  <c r="BF49" i="20"/>
  <c r="BG49" i="20"/>
  <c r="BE145" i="20"/>
  <c r="BF145" i="20"/>
  <c r="BC145" i="20"/>
  <c r="BG145" i="20"/>
  <c r="BD145" i="20"/>
  <c r="AO35" i="20"/>
  <c r="BG113" i="20"/>
  <c r="BE113" i="20"/>
  <c r="BF113" i="20"/>
  <c r="BC113" i="20"/>
  <c r="BD113" i="20"/>
  <c r="BC65" i="20"/>
  <c r="BD65" i="20"/>
  <c r="BE65" i="20"/>
  <c r="BF65" i="20"/>
  <c r="BG65" i="20"/>
  <c r="AF82" i="20"/>
  <c r="AG82" i="20" s="1"/>
  <c r="AK82" i="20"/>
  <c r="AK83" i="20"/>
  <c r="AF130" i="20"/>
  <c r="AG130" i="20" s="1"/>
  <c r="AK130" i="20"/>
  <c r="AK131" i="20"/>
  <c r="AF65" i="20"/>
  <c r="AG65" i="20" s="1"/>
  <c r="AL65" i="20"/>
  <c r="AL67" i="20"/>
  <c r="AF145" i="20"/>
  <c r="AG145" i="20" s="1"/>
  <c r="AL145" i="20"/>
  <c r="AF113" i="20"/>
  <c r="AG113" i="20" s="1"/>
  <c r="AL113" i="20"/>
  <c r="AL115" i="20"/>
  <c r="AF97" i="20"/>
  <c r="AG97" i="20" s="1"/>
  <c r="AL97" i="20"/>
  <c r="AL99" i="20"/>
  <c r="AF49" i="20"/>
  <c r="AG49" i="20" s="1"/>
  <c r="AL49" i="20"/>
  <c r="AL51" i="20"/>
  <c r="AF34" i="20"/>
  <c r="AG34" i="20" s="1"/>
  <c r="AK35" i="20"/>
  <c r="AK34" i="20"/>
  <c r="E131" i="20"/>
  <c r="AM131" i="20" s="1"/>
  <c r="AN131" i="20" s="1"/>
  <c r="AD115" i="20"/>
  <c r="AD35" i="20"/>
  <c r="E35" i="20"/>
  <c r="AM35" i="20" s="1"/>
  <c r="AN35" i="20" s="1"/>
  <c r="AD51" i="20"/>
  <c r="AD131" i="20"/>
  <c r="AD99" i="20"/>
  <c r="AE146" i="20"/>
  <c r="AD67" i="20"/>
  <c r="E83" i="20"/>
  <c r="AM83" i="20" s="1"/>
  <c r="AN83" i="20" s="1"/>
  <c r="AD83" i="20"/>
  <c r="AD147" i="20"/>
  <c r="E146" i="20"/>
  <c r="AM146" i="20" s="1"/>
  <c r="E114" i="20"/>
  <c r="AM114" i="20" s="1"/>
  <c r="E66" i="20"/>
  <c r="AM66" i="20" s="1"/>
  <c r="E50" i="20"/>
  <c r="AM50" i="20" s="1"/>
  <c r="AE98" i="20"/>
  <c r="AE66" i="20"/>
  <c r="F67" i="20"/>
  <c r="F51" i="20"/>
  <c r="AE50" i="20"/>
  <c r="F115" i="20"/>
  <c r="AE114" i="20"/>
  <c r="F147" i="20"/>
  <c r="BE83" i="20" l="1"/>
  <c r="BG83" i="20"/>
  <c r="BC83" i="20"/>
  <c r="BD83" i="20"/>
  <c r="BF83" i="20"/>
  <c r="BF35" i="20"/>
  <c r="BG35" i="20"/>
  <c r="BC35" i="20"/>
  <c r="BE35" i="20"/>
  <c r="BD35" i="20"/>
  <c r="BC131" i="20"/>
  <c r="BD131" i="20"/>
  <c r="BF131" i="20"/>
  <c r="BG131" i="20"/>
  <c r="BE131" i="20"/>
  <c r="AF98" i="20"/>
  <c r="AG98" i="20" s="1"/>
  <c r="AK99" i="20"/>
  <c r="AK98" i="20"/>
  <c r="AF50" i="20"/>
  <c r="AG50" i="20" s="1"/>
  <c r="AK50" i="20"/>
  <c r="AK51" i="20"/>
  <c r="AF146" i="20"/>
  <c r="AG146" i="20" s="1"/>
  <c r="AK146" i="20"/>
  <c r="AF114" i="20"/>
  <c r="AG114" i="20" s="1"/>
  <c r="AK114" i="20"/>
  <c r="AK115" i="20"/>
  <c r="AF66" i="20"/>
  <c r="AG66" i="20" s="1"/>
  <c r="AK66" i="20"/>
  <c r="AK67" i="20"/>
  <c r="E147" i="20"/>
  <c r="AM147" i="20" s="1"/>
  <c r="AN147" i="20" s="1"/>
  <c r="AE147" i="20"/>
  <c r="AK147" i="20" s="1"/>
  <c r="E51" i="20"/>
  <c r="AM51" i="20" s="1"/>
  <c r="AN51" i="20" s="1"/>
  <c r="E67" i="20"/>
  <c r="AM67" i="20" s="1"/>
  <c r="AN67" i="20" s="1"/>
  <c r="E115" i="20"/>
  <c r="AM115" i="20" s="1"/>
  <c r="AN115" i="20" s="1"/>
  <c r="BF51" i="20" l="1"/>
  <c r="BG51" i="20"/>
  <c r="BC51" i="20"/>
  <c r="BE51" i="20"/>
  <c r="BD51" i="20"/>
  <c r="BF115" i="20"/>
  <c r="BG115" i="20"/>
  <c r="BD115" i="20"/>
  <c r="BE115" i="20"/>
  <c r="BC115" i="20"/>
  <c r="BD67" i="20"/>
  <c r="BF67" i="20"/>
  <c r="BG67" i="20"/>
  <c r="BE67" i="20"/>
  <c r="BC67" i="20"/>
  <c r="BC147" i="20"/>
  <c r="BG147" i="20"/>
  <c r="BF147" i="20"/>
  <c r="BE147" i="20"/>
  <c r="BD147" i="20"/>
  <c r="AF147" i="20"/>
  <c r="AG147" i="20" s="1"/>
  <c r="AL14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  <author>tc={4385CA8C-3C44-4BBB-833D-A42168623AEA}</author>
    <author>tc={640E0F39-5D30-41D8-A898-10A23666F553}</author>
    <author>tc={3A82A449-1035-493A-BDB8-338D25BD6250}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 1&amp;2 inoculum merged</t>
        </r>
      </text>
    </comment>
    <comment ref="AQ17" authorId="1" shapeId="0" xr:uid="{4385CA8C-3C44-4BBB-833D-A42168623AE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2220mM for glc feeding
and 180.15mM (avg of 173.70, 182.68, 184.06) for feed media</t>
      </text>
    </comment>
    <comment ref="AT17" authorId="2" shapeId="0" xr:uid="{640E0F39-5D30-41D8-A898-10A23666F553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4.16mM (avg of 4.05, 4.17, 4.27) for feed media
</t>
      </text>
    </comment>
    <comment ref="AL18" authorId="3" shapeId="0" xr:uid="{3A82A449-1035-493A-BDB8-338D25BD625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Hour-1 for CHO-GEM</t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<sst xmlns="http://schemas.openxmlformats.org/spreadsheetml/2006/main" count="657" uniqueCount="184">
  <si>
    <t>Time</t>
  </si>
  <si>
    <t>Days</t>
  </si>
  <si>
    <t>(%)</t>
  </si>
  <si>
    <t>(ml/dag)</t>
  </si>
  <si>
    <t>P1</t>
  </si>
  <si>
    <t>Viability</t>
  </si>
  <si>
    <t>Glutamine</t>
  </si>
  <si>
    <t>Glutamate</t>
  </si>
  <si>
    <t>Base</t>
  </si>
  <si>
    <t>Glucose Concentration</t>
  </si>
  <si>
    <t>Glutamine Concentration</t>
  </si>
  <si>
    <t>Glutamate Concentration</t>
  </si>
  <si>
    <t>Total Cells</t>
  </si>
  <si>
    <t>(x10e6)</t>
  </si>
  <si>
    <t>Glucose</t>
  </si>
  <si>
    <t>Lactate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</si>
  <si>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</si>
  <si>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</si>
  <si>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</si>
  <si>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</si>
  <si>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</si>
  <si>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</si>
  <si>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</si>
  <si>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</si>
  <si>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</si>
  <si>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</si>
  <si>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</si>
  <si>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</si>
  <si>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</si>
  <si>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Osmolality</t>
  </si>
  <si>
    <t>Sample</t>
  </si>
  <si>
    <t>Viable Cells</t>
  </si>
  <si>
    <t>Total</t>
  </si>
  <si>
    <t>(mL)</t>
  </si>
  <si>
    <t>(mOsm)</t>
  </si>
  <si>
    <t>sample</t>
  </si>
  <si>
    <t>dd mmm yy</t>
  </si>
  <si>
    <t>hh:mm</t>
  </si>
  <si>
    <t>(mMl)</t>
  </si>
  <si>
    <t>(mM)</t>
  </si>
  <si>
    <t>NH4</t>
  </si>
  <si>
    <t>Date</t>
  </si>
  <si>
    <t>Time (h)</t>
  </si>
  <si>
    <t>Doubling time</t>
  </si>
  <si>
    <t xml:space="preserve">Batch </t>
  </si>
  <si>
    <t>P0</t>
  </si>
  <si>
    <t>NC-250</t>
  </si>
  <si>
    <t>Inoculation volumen</t>
  </si>
  <si>
    <t>Passage no.</t>
  </si>
  <si>
    <t>P00</t>
  </si>
  <si>
    <t>Diameter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</si>
  <si>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</si>
  <si>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B (Green: Base NatriumhydrogenCarbonate 1 M)</t>
  </si>
  <si>
    <t>C (red: Glucose 400 g/L = 2220 mM)</t>
  </si>
  <si>
    <t>Eff Feed B</t>
  </si>
  <si>
    <t>Gluc Feed</t>
  </si>
  <si>
    <t>A (Yellow: Feed B from Gibco  Glutamine ca. 4 mM)</t>
  </si>
  <si>
    <t xml:space="preserve">Gluc Feed </t>
  </si>
  <si>
    <t>total cells</t>
  </si>
  <si>
    <t>U1</t>
  </si>
  <si>
    <t>U2</t>
  </si>
  <si>
    <t>U3</t>
  </si>
  <si>
    <t>U4</t>
  </si>
  <si>
    <t>U5</t>
  </si>
  <si>
    <t>U6</t>
  </si>
  <si>
    <t>U7</t>
  </si>
  <si>
    <t>U8</t>
  </si>
  <si>
    <t>Sodium</t>
  </si>
  <si>
    <t>Potassium</t>
  </si>
  <si>
    <t>Base
accum</t>
  </si>
  <si>
    <t>Natrium+</t>
  </si>
  <si>
    <t>Kalium+</t>
  </si>
  <si>
    <t xml:space="preserve"> </t>
  </si>
  <si>
    <t>Accu</t>
  </si>
  <si>
    <t>(mL/dag)</t>
  </si>
  <si>
    <t>Mio. cells P0</t>
  </si>
  <si>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</si>
  <si>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</si>
  <si>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</si>
  <si>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</si>
  <si>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</si>
  <si>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</si>
  <si>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</si>
  <si>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</si>
  <si>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</si>
  <si>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% Aggregates</t>
  </si>
  <si>
    <t>hours</t>
  </si>
  <si>
    <t>Dead cells</t>
  </si>
  <si>
    <t>CHO-S Wild Type</t>
  </si>
  <si>
    <t>ldha/Pdk1-4 KO</t>
  </si>
  <si>
    <t>Sample ID</t>
  </si>
  <si>
    <t>Batch ID</t>
  </si>
  <si>
    <t>Age (h)</t>
  </si>
  <si>
    <t>Age (d)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</si>
  <si>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</si>
  <si>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</si>
  <si>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</si>
  <si>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</si>
  <si>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</si>
  <si>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</si>
  <si>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</si>
  <si>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</si>
  <si>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</si>
  <si>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t>Cell Debris</t>
  </si>
  <si>
    <t>Growth Rate</t>
  </si>
  <si>
    <t>Adjusted by volume</t>
  </si>
  <si>
    <t>Growth Rate (bi-daily)</t>
  </si>
  <si>
    <r>
      <t xml:space="preserve">Growth Rate </t>
    </r>
    <r>
      <rPr>
        <b/>
        <sz val="10"/>
        <rFont val="Arial"/>
        <family val="2"/>
      </rPr>
      <t>(day-1)</t>
    </r>
  </si>
  <si>
    <r>
      <t xml:space="preserve">Growth Rate </t>
    </r>
    <r>
      <rPr>
        <b/>
        <sz val="10"/>
        <rFont val="Arial"/>
        <family val="2"/>
      </rPr>
      <t>(hour-1)</t>
    </r>
  </si>
  <si>
    <t>Integrated viable cell count
(VCD*volume)</t>
  </si>
  <si>
    <t>Glucose concentration after feeding (mM, calculated)</t>
  </si>
  <si>
    <t>Lactate concentration after feeding (mM, calculated)</t>
  </si>
  <si>
    <t>Glutamine concentration after feeding (mM, calculated)</t>
  </si>
  <si>
    <t>Glutamate concentration after feeding (mM, calculated)</t>
  </si>
  <si>
    <t>Ammonia concentration after feeding (mM, calculated)</t>
  </si>
  <si>
    <t>Glucose uptake (mM, calculated)</t>
  </si>
  <si>
    <t>Lactate secretion (mM, calculated)</t>
  </si>
  <si>
    <t>Amm secretion (mM, calculated)</t>
  </si>
  <si>
    <t>Glutamine uptake (mM, calculated)</t>
  </si>
  <si>
    <t>Glutamate uptake (mM, calculated)</t>
  </si>
  <si>
    <t>Glucose uptake rate (pmol/cell-day, calculated)</t>
  </si>
  <si>
    <t>Lactate secretion rate (pmol/cell-day, calculated)</t>
  </si>
  <si>
    <t>Glutamine uptake rate (pmol/cell-day, calculated)</t>
  </si>
  <si>
    <t>Glutamate uptake rate (pmol/cell-day, calculated)</t>
  </si>
  <si>
    <t>Amm secretion rate (pmol/cell-day, calculated)</t>
  </si>
  <si>
    <t>0-1</t>
  </si>
  <si>
    <t>2-3</t>
  </si>
  <si>
    <t>1-2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</si>
  <si>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</si>
  <si>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</si>
  <si>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</si>
  <si>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</si>
  <si>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</si>
  <si>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</si>
  <si>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</si>
  <si>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</si>
  <si>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</si>
  <si>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</si>
  <si>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</si>
  <si>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Integral viable cell density 
(IVCD) (10^6 cells*day/mL)</t>
  </si>
  <si>
    <t>Integral viable cell density 
(IVCD, bi-daily) (10^6 cells*day/mL)</t>
  </si>
  <si>
    <t xml:space="preserve">alanine  </t>
  </si>
  <si>
    <t xml:space="preserve">arginine  </t>
  </si>
  <si>
    <t xml:space="preserve">aspartic acid  </t>
  </si>
  <si>
    <t xml:space="preserve">asparagine </t>
  </si>
  <si>
    <t>cystine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</si>
  <si>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</si>
  <si>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</si>
  <si>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</si>
  <si>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</si>
  <si>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</si>
  <si>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</si>
  <si>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 xml:space="preserve">leucine  </t>
  </si>
  <si>
    <t>lysine</t>
  </si>
  <si>
    <t xml:space="preserve">methionine  </t>
  </si>
  <si>
    <t xml:space="preserve">phenylalanine  </t>
  </si>
  <si>
    <t xml:space="preserve">proline  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</si>
  <si>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</si>
  <si>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</si>
  <si>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</si>
  <si>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</si>
  <si>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</si>
  <si>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 xml:space="preserve">glucose  </t>
  </si>
  <si>
    <t>acetic acid</t>
  </si>
  <si>
    <t xml:space="preserve">butyric &amp; 2-hydroxy- butyric acids </t>
  </si>
  <si>
    <t xml:space="preserve">3-hydroxybutyric acid  </t>
  </si>
  <si>
    <t xml:space="preserve">citric acid  </t>
  </si>
  <si>
    <t xml:space="preserve">formic acid  </t>
  </si>
  <si>
    <t xml:space="preserve">fumaric acid  </t>
  </si>
  <si>
    <t>isovaleric acid</t>
  </si>
  <si>
    <t xml:space="preserve">lactic acid  </t>
  </si>
  <si>
    <t>pyruvic acid</t>
  </si>
  <si>
    <t xml:space="preserve">ethanol  </t>
  </si>
  <si>
    <t>pyroglutamic acid</t>
  </si>
  <si>
    <t>malic acid</t>
  </si>
  <si>
    <t>Avg. in feed</t>
  </si>
  <si>
    <t>0-2</t>
  </si>
  <si>
    <t>2-4</t>
  </si>
  <si>
    <t>4-6</t>
  </si>
  <si>
    <t>6-8</t>
  </si>
  <si>
    <t>12-14</t>
  </si>
  <si>
    <t>8-12</t>
  </si>
  <si>
    <t>Days 0-2, 2-4, 4-6, 6-8, 8-10, 10-12, 12-14</t>
  </si>
  <si>
    <r>
      <t xml:space="preserve">Days 0-2, 2-4, 4-6, 6-8, </t>
    </r>
    <r>
      <rPr>
        <b/>
        <sz val="10"/>
        <color rgb="FFFF0000"/>
        <rFont val="Arial"/>
        <family val="2"/>
      </rPr>
      <t>8-12</t>
    </r>
    <r>
      <rPr>
        <sz val="10"/>
        <color rgb="FFFF0000"/>
        <rFont val="Arial"/>
        <family val="2"/>
      </rPr>
      <t>, 12-14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</si>
</sst>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_([$€-2]\ * #,##0.00_);_([$€-2]\ * \(#,##0.00\);_([$€-2]\ * &quot;-&quot;??_)"/>
    <numFmt numFmtId="166" formatCode="0.000"/>
    <numFmt numFmtId="167" formatCode="hh:mm;@"/>
    <numFmt numFmtId="168" formatCode="yyyy/mm/dd;@"/>
    <numFmt numFmtId="169" formatCode="0.00000"/>
    <numFmt numFmtId="170" formatCode="0.000000"/>
    <numFmt numFmtId="171" formatCode="0.00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65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0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66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66" fontId="28" fillId="0" borderId="0" xfId="0" applyNumberFormat="1" applyFont="1"/>
    <xf numFmtId="0" fontId="8" fillId="0" borderId="14" xfId="0" applyFont="1" applyBorder="1"/>
    <xf numFmtId="168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66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7" fontId="7" fillId="0" borderId="2" xfId="0" applyNumberFormat="1" applyFont="1" applyBorder="1" applyAlignment="1">
      <alignment horizontal="center"/>
    </xf>
    <xf numFmtId="167" fontId="7" fillId="0" borderId="12" xfId="0" applyNumberFormat="1" applyFont="1" applyBorder="1" applyAlignment="1">
      <alignment horizontal="center"/>
    </xf>
    <xf numFmtId="167" fontId="7" fillId="0" borderId="13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164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66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66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66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64" fontId="0" fillId="0" borderId="13" xfId="0" applyNumberFormat="1" applyBorder="1" applyAlignment="1">
      <alignment horizontal="center"/>
    </xf>
    <xf numFmtId="0" fontId="2" fillId="0" borderId="0" xfId="75"/>
    <xf numFmtId="166" fontId="2" fillId="0" borderId="0" xfId="75" applyNumberFormat="1"/>
    <xf numFmtId="0" fontId="1" fillId="0" borderId="1" xfId="89" applyBorder="1"/>
    <xf numFmtId="0" fontId="1" fillId="0" borderId="10" xfId="89" applyBorder="1"/>
    <xf numFmtId="166" fontId="1" fillId="0" borderId="9" xfId="89" applyNumberFormat="1" applyBorder="1"/>
    <xf numFmtId="166" fontId="1" fillId="0" borderId="1" xfId="89" applyNumberFormat="1" applyBorder="1"/>
    <xf numFmtId="168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66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69" fontId="0" fillId="0" borderId="0" xfId="0" applyNumberFormat="1"/>
    <xf numFmtId="169" fontId="0" fillId="0" borderId="14" xfId="0" applyNumberFormat="1" applyBorder="1"/>
    <xf numFmtId="169" fontId="0" fillId="0" borderId="2" xfId="0" applyNumberFormat="1" applyBorder="1"/>
    <xf numFmtId="169" fontId="0" fillId="0" borderId="13" xfId="0" applyNumberFormat="1" applyBorder="1"/>
    <xf numFmtId="169" fontId="7" fillId="36" borderId="13" xfId="2" applyNumberFormat="1" applyFill="1" applyBorder="1"/>
    <xf numFmtId="169" fontId="0" fillId="36" borderId="14" xfId="0" applyNumberFormat="1" applyFill="1" applyBorder="1"/>
    <xf numFmtId="169" fontId="7" fillId="36" borderId="2" xfId="2" applyNumberFormat="1" applyFill="1" applyBorder="1"/>
    <xf numFmtId="169" fontId="8" fillId="0" borderId="2" xfId="0" applyNumberFormat="1" applyFont="1" applyBorder="1"/>
    <xf numFmtId="170" fontId="0" fillId="0" borderId="14" xfId="0" applyNumberFormat="1" applyBorder="1"/>
    <xf numFmtId="170" fontId="0" fillId="0" borderId="2" xfId="0" applyNumberFormat="1" applyBorder="1"/>
    <xf numFmtId="170" fontId="0" fillId="0" borderId="13" xfId="0" applyNumberFormat="1" applyBorder="1"/>
    <xf numFmtId="1" fontId="0" fillId="0" borderId="14" xfId="0" applyNumberFormat="1" applyBorder="1"/>
    <xf numFmtId="170" fontId="8" fillId="0" borderId="14" xfId="0" applyNumberFormat="1" applyFont="1" applyBorder="1"/>
    <xf numFmtId="170" fontId="8" fillId="0" borderId="2" xfId="0" applyNumberFormat="1" applyFont="1" applyBorder="1"/>
    <xf numFmtId="170" fontId="8" fillId="0" borderId="13" xfId="0" applyNumberFormat="1" applyFont="1" applyBorder="1"/>
    <xf numFmtId="169" fontId="7" fillId="36" borderId="14" xfId="2" applyNumberFormat="1" applyFill="1" applyBorder="1" applyAlignment="1">
      <alignment horizontal="center" wrapText="1"/>
    </xf>
    <xf numFmtId="169" fontId="7" fillId="36" borderId="2" xfId="2" applyNumberFormat="1" applyFill="1" applyBorder="1" applyAlignment="1">
      <alignment horizontal="center"/>
    </xf>
    <xf numFmtId="169" fontId="7" fillId="36" borderId="13" xfId="2" applyNumberFormat="1" applyFill="1" applyBorder="1" applyAlignment="1">
      <alignment horizontal="center"/>
    </xf>
    <xf numFmtId="169" fontId="7" fillId="36" borderId="2" xfId="2" applyNumberFormat="1" applyFill="1" applyBorder="1" applyAlignment="1">
      <alignment wrapText="1"/>
    </xf>
    <xf numFmtId="2" fontId="28" fillId="0" borderId="0" xfId="0" applyNumberFormat="1" applyFont="1" applyAlignment="1">
      <alignment horizontal="center"/>
    </xf>
    <xf numFmtId="2" fontId="8" fillId="0" borderId="0" xfId="0" applyNumberFormat="1" applyFont="1"/>
    <xf numFmtId="171" fontId="0" fillId="0" borderId="14" xfId="0" applyNumberFormat="1" applyBorder="1"/>
    <xf numFmtId="171" fontId="0" fillId="0" borderId="2" xfId="0" applyNumberFormat="1" applyBorder="1"/>
    <xf numFmtId="166" fontId="0" fillId="0" borderId="14" xfId="0" applyNumberFormat="1" applyBorder="1"/>
    <xf numFmtId="166" fontId="0" fillId="0" borderId="2" xfId="0" applyNumberFormat="1" applyBorder="1"/>
    <xf numFmtId="0" fontId="7" fillId="0" borderId="0" xfId="0" quotePrefix="1" applyFont="1"/>
    <xf numFmtId="171" fontId="0" fillId="0" borderId="13" xfId="0" applyNumberFormat="1" applyBorder="1"/>
    <xf numFmtId="166" fontId="0" fillId="0" borderId="13" xfId="0" applyNumberFormat="1" applyBorder="1"/>
    <xf numFmtId="169" fontId="7" fillId="36" borderId="14" xfId="2" applyNumberFormat="1" applyFill="1" applyBorder="1" applyAlignment="1">
      <alignment horizontal="center" wrapText="1"/>
    </xf>
    <xf numFmtId="169" fontId="7" fillId="36" borderId="2" xfId="2" applyNumberFormat="1" applyFill="1" applyBorder="1" applyAlignment="1">
      <alignment horizontal="center"/>
    </xf>
    <xf numFmtId="169" fontId="7" fillId="36" borderId="13" xfId="2" applyNumberFormat="1" applyFill="1" applyBorder="1" applyAlignment="1">
      <alignment horizontal="center"/>
    </xf>
    <xf numFmtId="169" fontId="7" fillId="36" borderId="2" xfId="2" applyNumberFormat="1" applyFill="1" applyBorder="1" applyAlignment="1">
      <alignment horizontal="center" wrapText="1"/>
    </xf>
    <xf numFmtId="169" fontId="7" fillId="36" borderId="13" xfId="2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</cellXfs>
  <cellStyles count="103"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Euro" xfId="1" xr:uid="{00000000-0005-0000-0000-00004B000000}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294"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lor rgb="FFFF000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58427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58427"/>
      </font>
    </dxf>
    <dxf>
      <font>
        <color rgb="FFFF000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58427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58427"/>
      </font>
    </dxf>
    <dxf>
      <font>
        <color rgb="FFFF000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58427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58427"/>
      </font>
    </dxf>
    <dxf>
      <font>
        <color rgb="FFFF000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58427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58427"/>
      </font>
    </dxf>
    <dxf>
      <font>
        <color rgb="FFFF000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58427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58427"/>
      </font>
    </dxf>
    <dxf>
      <font>
        <color rgb="FFFF000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58427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58427"/>
      </font>
    </dxf>
    <dxf>
      <font>
        <color rgb="FFFF000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58427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7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34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34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Bioprocess\Experimental\Dasbox%20Exp\Bio125%20to%20Bio132\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최동혁" id="{43830952-B2BF-4D5E-9BF0-F4F0EA8A5FC6}" userId="S::cdh1205@o365.skku.edu::aea192de-329c-4894-bf5c-e97e2a11c8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17" dT="2024-04-21T08:22:22.16" personId="{43830952-B2BF-4D5E-9BF0-F4F0EA8A5FC6}" id="{4385CA8C-3C44-4BBB-833D-A42168623AEA}">
    <text>2220mM for glc feeding
and 180.15mM (avg of 173.70, 182.68, 184.06) for feed media</text>
  </threadedComment>
  <threadedComment ref="AT17" dT="2024-04-21T08:40:31.71" personId="{43830952-B2BF-4D5E-9BF0-F4F0EA8A5FC6}" id="{640E0F39-5D30-41D8-A898-10A23666F553}">
    <text xml:space="preserve">4.16mM (avg of 4.05, 4.17, 4.27) for feed media
</text>
  </threadedComment>
  <threadedComment ref="AL18" dT="2024-04-19T05:48:05.18" personId="{43830952-B2BF-4D5E-9BF0-F4F0EA8A5FC6}" id="{3A82A449-1035-493A-BDB8-338D25BD6250}">
    <text>Hour-1 for CHO-GEM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J243"/>
  <sheetViews>
    <sheetView tabSelected="1" topLeftCell="BO15" zoomScaleNormal="100" workbookViewId="0">
      <selection activeCell="BH26" sqref="BH26:BP31"/>
    </sheetView>
  </sheetViews>
  <sheetFormatPr defaultColWidth="8.81640625" defaultRowHeight="12.5" x14ac:dyDescent="0.25"/>
  <cols>
    <col min="2" max="2" width="9" bestFit="1" customWidth="1"/>
    <col min="3" max="3" width="16.36328125" bestFit="1" customWidth="1"/>
    <col min="4" max="4" width="21.36328125" customWidth="1"/>
    <col min="5" max="5" width="14.1796875" customWidth="1"/>
    <col min="6" max="6" width="8.81640625" customWidth="1"/>
    <col min="7" max="7" width="10.81640625" customWidth="1"/>
    <col min="8" max="8" width="9.6328125" customWidth="1"/>
    <col min="9" max="9" width="9.453125" customWidth="1"/>
    <col min="10" max="12" width="8.36328125" customWidth="1"/>
    <col min="13" max="13" width="12.6328125" customWidth="1"/>
    <col min="16" max="16" width="10" bestFit="1" customWidth="1"/>
    <col min="17" max="17" width="10.1796875" bestFit="1" customWidth="1"/>
    <col min="19" max="19" width="12.81640625" bestFit="1" customWidth="1"/>
    <col min="20" max="20" width="11" bestFit="1" customWidth="1"/>
    <col min="21" max="21" width="11.453125" bestFit="1" customWidth="1"/>
    <col min="22" max="22" width="17.36328125" customWidth="1"/>
    <col min="23" max="23" width="17.1796875" customWidth="1"/>
    <col min="24" max="24" width="22.81640625" customWidth="1"/>
    <col min="25" max="25" width="11.453125" bestFit="1" customWidth="1"/>
    <col min="26" max="26" width="12.6328125" bestFit="1" customWidth="1"/>
    <col min="27" max="28" width="11.81640625" bestFit="1" customWidth="1"/>
    <col min="29" max="29" width="11.36328125" bestFit="1" customWidth="1"/>
    <col min="30" max="30" width="11.81640625" customWidth="1"/>
    <col min="32" max="32" width="14.6328125" customWidth="1"/>
    <col min="33" max="33" width="11.08984375" style="165" bestFit="1" customWidth="1"/>
    <col min="34" max="34" width="11.08984375" style="165" customWidth="1"/>
    <col min="35" max="35" width="16" customWidth="1"/>
    <col min="36" max="38" width="17.6328125" bestFit="1" customWidth="1"/>
    <col min="39" max="47" width="12.453125" customWidth="1"/>
    <col min="49" max="53" width="11" customWidth="1"/>
    <col min="55" max="64" width="14.90625" customWidth="1"/>
    <col min="66" max="68" width="9.6328125" bestFit="1" customWidth="1"/>
    <col min="69" max="69" width="10.6328125" bestFit="1" customWidth="1"/>
    <col min="70" max="77" width="9.6328125" bestFit="1" customWidth="1"/>
    <col min="78" max="78" width="10.6328125" bestFit="1" customWidth="1"/>
    <col min="79" max="81" width="9.6328125" bestFit="1" customWidth="1"/>
    <col min="82" max="83" width="10.6328125" bestFit="1" customWidth="1"/>
    <col min="84" max="89" width="9.6328125" bestFit="1" customWidth="1"/>
    <col min="90" max="90" width="11.54296875" bestFit="1" customWidth="1"/>
    <col min="91" max="114" width="9.6328125" bestFit="1" customWidth="1"/>
  </cols>
  <sheetData>
    <row r="2" spans="1:64" ht="13" x14ac:dyDescent="0.3">
      <c r="G2" s="7"/>
      <c r="H2" s="9"/>
    </row>
    <row r="3" spans="1:64" ht="13.5" thickBot="1" x14ac:dyDescent="0.35">
      <c r="G3" s="7"/>
      <c r="H3" s="5"/>
    </row>
    <row r="4" spans="1:64" ht="13.5" thickBot="1" x14ac:dyDescent="0.35">
      <c r="D4" s="90" t="s">
        <v>76</v>
      </c>
      <c r="E4" s="90"/>
      <c r="F4" s="88" t="s">
        <v>77</v>
      </c>
      <c r="G4" s="88" t="s">
        <v>78</v>
      </c>
      <c r="H4" s="88" t="s">
        <v>79</v>
      </c>
      <c r="I4" s="88" t="s">
        <v>80</v>
      </c>
      <c r="J4" s="88" t="s">
        <v>81</v>
      </c>
      <c r="K4" s="88"/>
      <c r="L4" s="88"/>
      <c r="M4" s="88" t="s">
        <v>82</v>
      </c>
      <c r="N4" s="88" t="s">
        <v>83</v>
      </c>
      <c r="O4" s="88" t="s">
        <v>84</v>
      </c>
    </row>
    <row r="5" spans="1:64" x14ac:dyDescent="0.25">
      <c r="D5" s="135" t="s">
        <v>75</v>
      </c>
      <c r="E5" s="135"/>
      <c r="F5" s="136">
        <v>0.28599999999999998</v>
      </c>
      <c r="G5" s="127">
        <v>0.23</v>
      </c>
      <c r="H5" s="141">
        <v>0.24299999999999999</v>
      </c>
      <c r="I5" s="137">
        <v>0.28799999999999998</v>
      </c>
      <c r="J5" s="127">
        <v>0.24099999999999999</v>
      </c>
      <c r="K5" s="127"/>
      <c r="L5" s="127"/>
      <c r="M5" s="141">
        <v>0.252</v>
      </c>
      <c r="N5" s="127">
        <v>0.254</v>
      </c>
      <c r="O5" s="141">
        <v>0.17299999999999999</v>
      </c>
    </row>
    <row r="6" spans="1:64" ht="14.5" x14ac:dyDescent="0.35">
      <c r="A6" t="s">
        <v>77</v>
      </c>
      <c r="B6" t="s">
        <v>59</v>
      </c>
      <c r="C6" t="s">
        <v>88</v>
      </c>
      <c r="D6" s="129" t="s">
        <v>47</v>
      </c>
      <c r="E6" s="129"/>
      <c r="F6" s="137">
        <v>18</v>
      </c>
      <c r="G6" s="128">
        <v>18</v>
      </c>
      <c r="H6" s="137">
        <v>18</v>
      </c>
      <c r="I6" s="137">
        <v>23</v>
      </c>
      <c r="J6" s="128">
        <v>23</v>
      </c>
      <c r="K6" s="128"/>
      <c r="L6" s="128"/>
      <c r="M6" s="137">
        <v>25.5</v>
      </c>
      <c r="N6" s="128">
        <v>25.5</v>
      </c>
      <c r="O6" s="137">
        <v>23</v>
      </c>
      <c r="AJ6" s="184">
        <v>173.70010717165911</v>
      </c>
      <c r="AK6">
        <v>4.0499163228777251</v>
      </c>
      <c r="AL6">
        <v>8.1655319469510772</v>
      </c>
    </row>
    <row r="7" spans="1:64" ht="15" thickBot="1" x14ac:dyDescent="0.4">
      <c r="A7" t="s">
        <v>78</v>
      </c>
      <c r="B7" t="s">
        <v>60</v>
      </c>
      <c r="C7" t="s">
        <v>88</v>
      </c>
      <c r="D7" s="130" t="s">
        <v>48</v>
      </c>
      <c r="E7" s="130"/>
      <c r="F7" s="138">
        <v>5</v>
      </c>
      <c r="G7" s="131">
        <v>5</v>
      </c>
      <c r="H7" s="138">
        <v>5</v>
      </c>
      <c r="I7" s="138">
        <v>5</v>
      </c>
      <c r="J7" s="131">
        <v>5</v>
      </c>
      <c r="K7" s="131"/>
      <c r="L7" s="131"/>
      <c r="M7" s="138">
        <v>5</v>
      </c>
      <c r="N7" s="131">
        <v>5</v>
      </c>
      <c r="O7" s="138">
        <v>5</v>
      </c>
      <c r="AJ7" s="184">
        <v>182.68168498863346</v>
      </c>
      <c r="AK7">
        <v>4.1688182700585239</v>
      </c>
      <c r="AL7">
        <v>7.400757271161563</v>
      </c>
    </row>
    <row r="8" spans="1:64" ht="14.5" x14ac:dyDescent="0.35">
      <c r="A8" t="s">
        <v>79</v>
      </c>
      <c r="B8" t="s">
        <v>61</v>
      </c>
      <c r="C8" t="s">
        <v>88</v>
      </c>
      <c r="D8" s="91" t="s">
        <v>9</v>
      </c>
      <c r="E8" s="91"/>
      <c r="F8" s="132">
        <v>31.8</v>
      </c>
      <c r="G8" s="139">
        <v>32.200000000000003</v>
      </c>
      <c r="H8" s="133">
        <v>32</v>
      </c>
      <c r="I8" s="133">
        <v>32.299999999999997</v>
      </c>
      <c r="J8" s="139">
        <v>32.299999999999997</v>
      </c>
      <c r="K8" s="139"/>
      <c r="L8" s="139"/>
      <c r="M8" s="133">
        <v>32.299999999999997</v>
      </c>
      <c r="N8" s="139">
        <v>32.299999999999997</v>
      </c>
      <c r="O8" s="133">
        <v>32.4</v>
      </c>
      <c r="AJ8" s="184">
        <v>184.06301891392403</v>
      </c>
      <c r="AK8">
        <v>4.2674198847938216</v>
      </c>
      <c r="AL8">
        <v>7.7221411816100751</v>
      </c>
    </row>
    <row r="9" spans="1:64" ht="13" x14ac:dyDescent="0.3">
      <c r="A9" t="s">
        <v>80</v>
      </c>
      <c r="B9" t="s">
        <v>62</v>
      </c>
      <c r="C9" t="s">
        <v>89</v>
      </c>
      <c r="D9" s="91" t="s">
        <v>10</v>
      </c>
      <c r="E9" s="91"/>
      <c r="F9" s="133">
        <v>6.54</v>
      </c>
      <c r="G9" s="139">
        <v>6.41</v>
      </c>
      <c r="H9" s="133">
        <v>6.51</v>
      </c>
      <c r="I9" s="133">
        <v>6.66</v>
      </c>
      <c r="J9" s="139">
        <v>6.7</v>
      </c>
      <c r="K9" s="139"/>
      <c r="L9" s="139"/>
      <c r="M9" s="133">
        <v>6.77</v>
      </c>
      <c r="N9" s="139"/>
      <c r="O9" s="133"/>
      <c r="AJ9" s="185">
        <f>AVERAGE(AJ6:AJ8)</f>
        <v>180.14827035807218</v>
      </c>
      <c r="AK9" s="185">
        <f>AVERAGE(AK6:AK8)</f>
        <v>4.1620514925766905</v>
      </c>
      <c r="AL9" s="185">
        <f>AVERAGE(AL6:AL8)</f>
        <v>7.7628101332409045</v>
      </c>
    </row>
    <row r="10" spans="1:64" ht="13" thickBot="1" x14ac:dyDescent="0.3">
      <c r="A10" t="s">
        <v>81</v>
      </c>
      <c r="B10" t="s">
        <v>63</v>
      </c>
      <c r="C10" t="s">
        <v>89</v>
      </c>
      <c r="D10" s="92" t="s">
        <v>11</v>
      </c>
      <c r="E10" s="92"/>
      <c r="F10" s="134">
        <v>2.11</v>
      </c>
      <c r="G10" s="140">
        <v>2.2200000000000002</v>
      </c>
      <c r="H10" s="134">
        <v>2.14</v>
      </c>
      <c r="I10" s="134">
        <v>2.16</v>
      </c>
      <c r="J10" s="140">
        <v>2.08</v>
      </c>
      <c r="K10" s="140"/>
      <c r="L10" s="140"/>
      <c r="M10" s="134">
        <v>2.12</v>
      </c>
      <c r="N10" s="140">
        <v>2.16</v>
      </c>
      <c r="O10" s="134">
        <v>1.99</v>
      </c>
    </row>
    <row r="11" spans="1:64" x14ac:dyDescent="0.25">
      <c r="A11" t="s">
        <v>82</v>
      </c>
      <c r="B11" t="s">
        <v>64</v>
      </c>
      <c r="C11" t="s">
        <v>89</v>
      </c>
      <c r="D11" s="91" t="s">
        <v>56</v>
      </c>
      <c r="E11" s="91"/>
      <c r="F11" s="133">
        <v>4</v>
      </c>
      <c r="G11" s="139">
        <v>4</v>
      </c>
      <c r="H11" s="133">
        <v>4</v>
      </c>
      <c r="I11" s="133">
        <v>4</v>
      </c>
      <c r="J11" s="139">
        <v>4</v>
      </c>
      <c r="K11" s="139"/>
      <c r="L11" s="139"/>
      <c r="M11" s="133">
        <v>4</v>
      </c>
      <c r="N11" s="139">
        <v>4</v>
      </c>
      <c r="O11" s="133">
        <v>4</v>
      </c>
    </row>
    <row r="12" spans="1:64" x14ac:dyDescent="0.25">
      <c r="A12" t="s">
        <v>83</v>
      </c>
      <c r="B12" t="s">
        <v>65</v>
      </c>
      <c r="C12" t="s">
        <v>89</v>
      </c>
      <c r="D12" s="91" t="s">
        <v>52</v>
      </c>
      <c r="E12" s="91"/>
      <c r="F12" s="133">
        <v>1</v>
      </c>
      <c r="G12" s="139">
        <v>1</v>
      </c>
      <c r="H12" s="133">
        <v>1</v>
      </c>
      <c r="I12" s="142">
        <v>1</v>
      </c>
      <c r="J12" s="139">
        <v>1</v>
      </c>
      <c r="K12" s="139"/>
      <c r="L12" s="139"/>
      <c r="M12" s="133">
        <v>1</v>
      </c>
      <c r="N12" s="139">
        <v>1</v>
      </c>
      <c r="O12" s="133">
        <v>1</v>
      </c>
    </row>
    <row r="13" spans="1:64" ht="13" thickBot="1" x14ac:dyDescent="0.3">
      <c r="A13" t="s">
        <v>84</v>
      </c>
      <c r="B13" t="s">
        <v>66</v>
      </c>
      <c r="C13" t="s">
        <v>89</v>
      </c>
      <c r="D13" s="92" t="s">
        <v>53</v>
      </c>
      <c r="E13" s="92"/>
      <c r="F13" s="134">
        <v>2220</v>
      </c>
      <c r="G13" s="140">
        <v>2220</v>
      </c>
      <c r="H13" s="134">
        <v>2220</v>
      </c>
      <c r="I13" s="134">
        <v>2220</v>
      </c>
      <c r="J13" s="140">
        <v>2220</v>
      </c>
      <c r="K13" s="140"/>
      <c r="L13" s="140"/>
      <c r="M13" s="134">
        <v>2220</v>
      </c>
      <c r="N13" s="140">
        <v>2220</v>
      </c>
      <c r="O13" s="134">
        <v>2220</v>
      </c>
    </row>
    <row r="14" spans="1:64" x14ac:dyDescent="0.25">
      <c r="C14" s="30"/>
    </row>
    <row r="15" spans="1:64" x14ac:dyDescent="0.25">
      <c r="C15" s="30"/>
    </row>
    <row r="16" spans="1:64" ht="34.5" customHeight="1" thickBot="1" x14ac:dyDescent="0.35">
      <c r="BC16" s="199" t="s">
        <v>182</v>
      </c>
      <c r="BD16" s="198"/>
      <c r="BE16" s="198"/>
      <c r="BF16" s="198"/>
      <c r="BG16" s="198"/>
      <c r="BH16" s="200" t="s">
        <v>183</v>
      </c>
      <c r="BI16" s="200"/>
      <c r="BJ16" s="200"/>
      <c r="BK16" s="200"/>
      <c r="BL16" s="200"/>
    </row>
    <row r="17" spans="1:114" ht="18" customHeight="1" x14ac:dyDescent="0.3">
      <c r="A17" s="93" t="s">
        <v>44</v>
      </c>
      <c r="B17" s="94" t="s">
        <v>30</v>
      </c>
      <c r="C17" s="89"/>
      <c r="D17" s="89" t="s">
        <v>0</v>
      </c>
      <c r="E17" s="95"/>
      <c r="F17" s="95"/>
      <c r="G17" s="146"/>
      <c r="H17" s="96"/>
      <c r="I17" s="96" t="s">
        <v>46</v>
      </c>
      <c r="J17" s="96"/>
      <c r="K17" s="96"/>
      <c r="L17" s="96"/>
      <c r="M17" s="149"/>
      <c r="N17" s="99"/>
      <c r="O17" s="99"/>
      <c r="P17" s="97"/>
      <c r="Q17" s="99"/>
      <c r="R17" s="95"/>
      <c r="S17" s="89"/>
      <c r="T17" s="89" t="s">
        <v>67</v>
      </c>
      <c r="U17" s="89" t="s">
        <v>68</v>
      </c>
      <c r="V17" s="89" t="s">
        <v>35</v>
      </c>
      <c r="W17" s="89" t="s">
        <v>32</v>
      </c>
      <c r="X17" s="35" t="s">
        <v>73</v>
      </c>
      <c r="Y17" s="89" t="s">
        <v>8</v>
      </c>
      <c r="Z17" s="98" t="s">
        <v>69</v>
      </c>
      <c r="AA17" s="87" t="s">
        <v>54</v>
      </c>
      <c r="AB17" s="87" t="s">
        <v>54</v>
      </c>
      <c r="AC17" s="87" t="s">
        <v>55</v>
      </c>
      <c r="AD17" s="87" t="s">
        <v>57</v>
      </c>
      <c r="AE17" s="99"/>
      <c r="AF17" s="100"/>
      <c r="AG17" s="170"/>
      <c r="AH17"/>
      <c r="AI17" s="170"/>
      <c r="AJ17" s="170"/>
      <c r="AK17" s="170"/>
      <c r="AL17" s="170"/>
      <c r="AM17" s="193" t="s">
        <v>139</v>
      </c>
      <c r="AN17" s="193" t="s">
        <v>140</v>
      </c>
      <c r="AO17" s="180"/>
      <c r="AP17" s="180"/>
      <c r="AQ17" s="193" t="s">
        <v>110</v>
      </c>
      <c r="AR17" s="193" t="s">
        <v>111</v>
      </c>
      <c r="AS17" s="193" t="s">
        <v>112</v>
      </c>
      <c r="AT17" s="193" t="s">
        <v>113</v>
      </c>
      <c r="AU17" s="193" t="s">
        <v>114</v>
      </c>
      <c r="AW17" s="193" t="s">
        <v>115</v>
      </c>
      <c r="AX17" s="193" t="s">
        <v>116</v>
      </c>
      <c r="AY17" s="193" t="s">
        <v>118</v>
      </c>
      <c r="AZ17" s="193" t="s">
        <v>119</v>
      </c>
      <c r="BA17" s="193" t="s">
        <v>117</v>
      </c>
      <c r="BC17" s="193" t="s">
        <v>120</v>
      </c>
      <c r="BD17" s="193" t="s">
        <v>121</v>
      </c>
      <c r="BE17" s="193" t="s">
        <v>122</v>
      </c>
      <c r="BF17" s="193" t="s">
        <v>123</v>
      </c>
      <c r="BG17" s="193" t="s">
        <v>124</v>
      </c>
      <c r="BH17" s="193" t="s">
        <v>120</v>
      </c>
      <c r="BI17" s="193" t="s">
        <v>121</v>
      </c>
      <c r="BJ17" s="193" t="s">
        <v>122</v>
      </c>
      <c r="BK17" s="193" t="s">
        <v>123</v>
      </c>
      <c r="BL17" s="193" t="s">
        <v>124</v>
      </c>
    </row>
    <row r="18" spans="1:114" ht="26" customHeight="1" thickBot="1" x14ac:dyDescent="0.35">
      <c r="A18" s="101" t="s">
        <v>91</v>
      </c>
      <c r="B18" s="102" t="s">
        <v>90</v>
      </c>
      <c r="C18" s="103" t="s">
        <v>41</v>
      </c>
      <c r="D18" s="103" t="s">
        <v>42</v>
      </c>
      <c r="E18" s="104" t="s">
        <v>92</v>
      </c>
      <c r="F18" s="104" t="s">
        <v>93</v>
      </c>
      <c r="G18" s="147" t="s">
        <v>31</v>
      </c>
      <c r="H18" s="105" t="s">
        <v>12</v>
      </c>
      <c r="I18" s="105" t="s">
        <v>5</v>
      </c>
      <c r="J18" s="105" t="s">
        <v>50</v>
      </c>
      <c r="K18" s="105" t="s">
        <v>87</v>
      </c>
      <c r="L18" s="162" t="s">
        <v>103</v>
      </c>
      <c r="M18" s="112" t="s">
        <v>85</v>
      </c>
      <c r="N18" s="148" t="s">
        <v>14</v>
      </c>
      <c r="O18" s="148" t="s">
        <v>15</v>
      </c>
      <c r="P18" s="106" t="s">
        <v>6</v>
      </c>
      <c r="Q18" s="103" t="s">
        <v>7</v>
      </c>
      <c r="R18" s="109" t="s">
        <v>40</v>
      </c>
      <c r="S18" s="110" t="s">
        <v>29</v>
      </c>
      <c r="T18" s="110" t="s">
        <v>70</v>
      </c>
      <c r="U18" s="110" t="s">
        <v>71</v>
      </c>
      <c r="V18" s="110" t="s">
        <v>94</v>
      </c>
      <c r="W18" s="110" t="s">
        <v>95</v>
      </c>
      <c r="X18" s="111" t="s">
        <v>96</v>
      </c>
      <c r="Y18" s="103" t="s">
        <v>97</v>
      </c>
      <c r="Z18" s="113" t="s">
        <v>98</v>
      </c>
      <c r="AA18" s="114" t="s">
        <v>99</v>
      </c>
      <c r="AB18" s="114" t="s">
        <v>100</v>
      </c>
      <c r="AC18" s="110" t="s">
        <v>101</v>
      </c>
      <c r="AD18" s="110" t="s">
        <v>102</v>
      </c>
      <c r="AE18" s="115"/>
      <c r="AF18" s="116"/>
      <c r="AG18" s="171"/>
      <c r="AH18"/>
      <c r="AI18" s="183" t="s">
        <v>109</v>
      </c>
      <c r="AJ18" s="171" t="s">
        <v>107</v>
      </c>
      <c r="AK18" s="171" t="s">
        <v>108</v>
      </c>
      <c r="AL18" s="171" t="s">
        <v>106</v>
      </c>
      <c r="AM18" s="194"/>
      <c r="AN18" s="194"/>
      <c r="AO18" s="181"/>
      <c r="AP18" s="181"/>
      <c r="AQ18" s="194"/>
      <c r="AR18" s="194"/>
      <c r="AS18" s="194"/>
      <c r="AT18" s="194"/>
      <c r="AU18" s="194"/>
      <c r="AW18" s="196"/>
      <c r="AX18" s="196"/>
      <c r="AY18" s="196"/>
      <c r="AZ18" s="196"/>
      <c r="BA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30" t="s">
        <v>175</v>
      </c>
      <c r="BN18" s="53">
        <v>0.68493604430169253</v>
      </c>
      <c r="BO18" s="53">
        <v>6.1215864857717586</v>
      </c>
      <c r="BP18" s="53">
        <v>4.3264171692128395</v>
      </c>
      <c r="BQ18" s="53">
        <v>17.401869072534058</v>
      </c>
      <c r="BR18" s="53">
        <v>0.64009336964286356</v>
      </c>
      <c r="BS18" s="53">
        <v>4.1620514925766905</v>
      </c>
      <c r="BT18" s="53">
        <v>0</v>
      </c>
      <c r="BU18" s="53">
        <v>0.50804909853932712</v>
      </c>
      <c r="BV18" s="53">
        <v>3.159642564238784</v>
      </c>
      <c r="BW18" s="53">
        <v>2.1261797174749244</v>
      </c>
      <c r="BX18" s="53">
        <v>8.6007846422940251</v>
      </c>
      <c r="BY18" s="53">
        <v>11.844029042938837</v>
      </c>
      <c r="BZ18" s="53">
        <v>8.8274132587107257</v>
      </c>
      <c r="CA18" s="53">
        <v>3.6707201993347223</v>
      </c>
      <c r="CB18" s="53">
        <v>3.9245101911945244</v>
      </c>
      <c r="CC18" s="53">
        <v>11.009195348960489</v>
      </c>
      <c r="CD18" s="53">
        <v>15.078489731618996</v>
      </c>
      <c r="CE18" s="53">
        <v>7.1303329833598168</v>
      </c>
      <c r="CF18" s="53">
        <v>3.3868976099750872</v>
      </c>
      <c r="CG18" s="53">
        <v>1.8421397608315886</v>
      </c>
      <c r="CH18" s="53">
        <v>8.2632508828290643</v>
      </c>
      <c r="CI18" s="53">
        <v>180.14827035807218</v>
      </c>
      <c r="CJ18" s="53">
        <v>0.89160572692744378</v>
      </c>
      <c r="CK18" s="53">
        <v>0</v>
      </c>
      <c r="CL18" s="53">
        <v>5.30799062188047E-2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2.9578194610951791</v>
      </c>
      <c r="CS18" s="53">
        <v>0.11020205076494134</v>
      </c>
      <c r="CT18" s="53">
        <v>0</v>
      </c>
      <c r="CU18" s="53">
        <v>0</v>
      </c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</row>
    <row r="19" spans="1:114" ht="21.75" customHeight="1" thickBot="1" x14ac:dyDescent="0.35">
      <c r="A19" s="117"/>
      <c r="B19" s="118"/>
      <c r="C19" s="119" t="s">
        <v>36</v>
      </c>
      <c r="D19" s="120" t="s">
        <v>37</v>
      </c>
      <c r="E19" s="108" t="s">
        <v>86</v>
      </c>
      <c r="F19" s="108" t="s">
        <v>1</v>
      </c>
      <c r="G19" s="121" t="s">
        <v>13</v>
      </c>
      <c r="H19" s="122" t="s">
        <v>13</v>
      </c>
      <c r="I19" s="123" t="s">
        <v>2</v>
      </c>
      <c r="J19" s="123" t="s">
        <v>51</v>
      </c>
      <c r="K19" s="122" t="s">
        <v>13</v>
      </c>
      <c r="L19" s="122" t="s">
        <v>13</v>
      </c>
      <c r="M19" s="124" t="s">
        <v>58</v>
      </c>
      <c r="N19" s="120" t="s">
        <v>39</v>
      </c>
      <c r="O19" s="119" t="s">
        <v>39</v>
      </c>
      <c r="P19" s="107" t="s">
        <v>39</v>
      </c>
      <c r="Q19" s="119" t="s">
        <v>38</v>
      </c>
      <c r="R19" s="108" t="s">
        <v>39</v>
      </c>
      <c r="S19" s="119" t="s">
        <v>34</v>
      </c>
      <c r="T19" s="119" t="s">
        <v>39</v>
      </c>
      <c r="U19" s="119" t="s">
        <v>39</v>
      </c>
      <c r="V19" s="119" t="s">
        <v>74</v>
      </c>
      <c r="W19" s="119" t="s">
        <v>33</v>
      </c>
      <c r="X19" s="107" t="s">
        <v>33</v>
      </c>
      <c r="Y19" s="119" t="s">
        <v>3</v>
      </c>
      <c r="Z19" s="108" t="s">
        <v>33</v>
      </c>
      <c r="AA19" s="119" t="s">
        <v>33</v>
      </c>
      <c r="AB19" s="119" t="s">
        <v>33</v>
      </c>
      <c r="AC19" s="119" t="s">
        <v>33</v>
      </c>
      <c r="AD19" s="119" t="s">
        <v>33</v>
      </c>
      <c r="AE19" s="125" t="s">
        <v>42</v>
      </c>
      <c r="AF19" s="126" t="s">
        <v>43</v>
      </c>
      <c r="AG19" s="169" t="s">
        <v>104</v>
      </c>
      <c r="AH19"/>
      <c r="AI19" s="169"/>
      <c r="AJ19" s="169" t="s">
        <v>105</v>
      </c>
      <c r="AK19" s="169" t="s">
        <v>105</v>
      </c>
      <c r="AL19" s="169" t="s">
        <v>105</v>
      </c>
      <c r="AM19" s="195"/>
      <c r="AN19" s="195"/>
      <c r="AO19" s="182"/>
      <c r="AP19" s="182"/>
      <c r="AQ19" s="195"/>
      <c r="AR19" s="195"/>
      <c r="AS19" s="195"/>
      <c r="AT19" s="195"/>
      <c r="AU19" s="195"/>
      <c r="AW19" s="197"/>
      <c r="AX19" s="197"/>
      <c r="AY19" s="197"/>
      <c r="AZ19" s="197"/>
      <c r="BA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197"/>
      <c r="BN19" t="s">
        <v>141</v>
      </c>
      <c r="BO19" t="s">
        <v>142</v>
      </c>
      <c r="BP19" t="s">
        <v>143</v>
      </c>
      <c r="BQ19" t="s">
        <v>144</v>
      </c>
      <c r="BR19" t="s">
        <v>145</v>
      </c>
      <c r="BS19" t="s">
        <v>146</v>
      </c>
      <c r="BT19" t="s">
        <v>147</v>
      </c>
      <c r="BU19" t="s">
        <v>148</v>
      </c>
      <c r="BV19" t="s">
        <v>149</v>
      </c>
      <c r="BW19" t="s">
        <v>150</v>
      </c>
      <c r="BX19" t="s">
        <v>151</v>
      </c>
      <c r="BY19" t="s">
        <v>152</v>
      </c>
      <c r="BZ19" t="s">
        <v>153</v>
      </c>
      <c r="CA19" t="s">
        <v>154</v>
      </c>
      <c r="CB19" t="s">
        <v>155</v>
      </c>
      <c r="CC19" t="s">
        <v>156</v>
      </c>
      <c r="CD19" t="s">
        <v>157</v>
      </c>
      <c r="CE19" t="s">
        <v>158</v>
      </c>
      <c r="CF19" t="s">
        <v>159</v>
      </c>
      <c r="CG19" t="s">
        <v>160</v>
      </c>
      <c r="CH19" t="s">
        <v>161</v>
      </c>
      <c r="CI19" t="s">
        <v>162</v>
      </c>
      <c r="CJ19" t="s">
        <v>163</v>
      </c>
      <c r="CK19" t="s">
        <v>164</v>
      </c>
      <c r="CL19" t="s">
        <v>165</v>
      </c>
      <c r="CM19" t="s">
        <v>166</v>
      </c>
      <c r="CN19" t="s">
        <v>167</v>
      </c>
      <c r="CO19" t="s">
        <v>168</v>
      </c>
      <c r="CP19" t="s">
        <v>169</v>
      </c>
      <c r="CQ19" t="s">
        <v>170</v>
      </c>
      <c r="CR19" t="s">
        <v>171</v>
      </c>
      <c r="CS19" t="s">
        <v>172</v>
      </c>
      <c r="CT19" t="s">
        <v>173</v>
      </c>
      <c r="CU19" t="s">
        <v>174</v>
      </c>
    </row>
    <row r="20" spans="1:114" ht="13" x14ac:dyDescent="0.3">
      <c r="A20" s="17" t="s">
        <v>59</v>
      </c>
      <c r="B20" s="12" t="s">
        <v>49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3"/>
      <c r="H20" s="144"/>
      <c r="I20" s="144"/>
      <c r="J20" s="144"/>
      <c r="K20" s="144"/>
      <c r="L20" s="144"/>
      <c r="M20" s="144"/>
      <c r="N20" s="150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66"/>
      <c r="AH20"/>
      <c r="AI20" s="176"/>
      <c r="AJ20" s="173"/>
      <c r="AK20" s="173"/>
      <c r="AL20" s="167"/>
      <c r="AM20" s="186"/>
      <c r="AN20" s="186"/>
      <c r="AO20" s="186"/>
      <c r="AP20" s="186"/>
      <c r="AQ20" s="188"/>
      <c r="AR20" s="188"/>
      <c r="AS20" s="188"/>
      <c r="AT20" s="188"/>
      <c r="AU20" s="188"/>
      <c r="AW20" s="188"/>
      <c r="AX20" s="188"/>
      <c r="AY20" s="188"/>
      <c r="AZ20" s="188"/>
      <c r="BA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</row>
    <row r="21" spans="1:114" ht="13" x14ac:dyDescent="0.3">
      <c r="A21" s="17" t="s">
        <v>59</v>
      </c>
      <c r="B21" s="12" t="s">
        <v>45</v>
      </c>
      <c r="C21" s="28">
        <v>42410</v>
      </c>
      <c r="D21" s="29">
        <v>0.82638888888888884</v>
      </c>
      <c r="E21" s="10">
        <f>F21*24</f>
        <v>0</v>
      </c>
      <c r="F21" s="74">
        <v>0</v>
      </c>
      <c r="G21" s="145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5">
        <v>8.66</v>
      </c>
      <c r="V21" s="60">
        <v>4</v>
      </c>
      <c r="W21" s="71">
        <f>W20-V20+Y21+AA21+AC21</f>
        <v>264.5</v>
      </c>
      <c r="X21" s="85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67"/>
      <c r="AH21"/>
      <c r="AI21" s="22">
        <f t="shared" ref="AI21:AI35" si="3">G21*W21*1000000</f>
        <v>75646999.999999985</v>
      </c>
      <c r="AJ21" s="174"/>
      <c r="AK21" s="174"/>
      <c r="AL21" s="167"/>
      <c r="AM21" s="187"/>
      <c r="AN21" s="187"/>
      <c r="AO21" s="187"/>
      <c r="AP21" s="187"/>
      <c r="AQ21" s="189">
        <f>(N21*W21/1000+AC21*2220/1000+AA21*180.15/1000)/((W21+AA21+AC21)/1000)</f>
        <v>30.9</v>
      </c>
      <c r="AR21" s="189">
        <f>(O21*W21/1000)/((W21+AA21+AC21)/1000)</f>
        <v>0</v>
      </c>
      <c r="AS21" s="189">
        <f>(P21*W21/1000)/((W21+AA21+AC21)/1000)</f>
        <v>6.0599999999999987</v>
      </c>
      <c r="AT21" s="189">
        <f>(Q21*W21/1000+AA21*4.16/1000)/((W21+AA21+AC21)/1000)</f>
        <v>1.9299999999999997</v>
      </c>
      <c r="AU21" s="189">
        <f>(R21*W21/1000)/((W21+AA21+AC21)/1000)</f>
        <v>1.5799999999999998</v>
      </c>
      <c r="AW21" s="189"/>
      <c r="AX21" s="189"/>
      <c r="AY21" s="189"/>
      <c r="AZ21" s="189"/>
      <c r="BA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N21" s="189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89"/>
      <c r="CC21" s="189"/>
      <c r="CD21" s="189"/>
      <c r="CE21" s="189"/>
      <c r="CF21" s="189"/>
      <c r="CG21" s="189"/>
      <c r="CH21" s="189"/>
      <c r="CI21" s="189"/>
      <c r="CJ21" s="189"/>
      <c r="CK21" s="189"/>
      <c r="CL21" s="189"/>
      <c r="CM21" s="189"/>
      <c r="CN21" s="189"/>
      <c r="CO21" s="189"/>
      <c r="CP21" s="189"/>
      <c r="CQ21" s="189"/>
      <c r="CR21" s="189"/>
      <c r="CS21" s="189"/>
      <c r="CT21" s="189"/>
      <c r="CU21" s="189"/>
    </row>
    <row r="22" spans="1:114" ht="13" x14ac:dyDescent="0.3">
      <c r="A22" s="17" t="s">
        <v>59</v>
      </c>
      <c r="B22" s="12" t="s">
        <v>4</v>
      </c>
      <c r="C22" s="28">
        <v>42411</v>
      </c>
      <c r="D22" s="29">
        <v>0.41111111111111115</v>
      </c>
      <c r="E22" s="10">
        <f>F22*24</f>
        <v>14.033333333333337</v>
      </c>
      <c r="F22" s="76">
        <f t="shared" ref="F22:F35" si="4">+F21+(C22-C21)+(D22-D21)</f>
        <v>0.58472222222222237</v>
      </c>
      <c r="G22" s="145">
        <v>0.36899999999999999</v>
      </c>
      <c r="H22" s="53">
        <v>0.373</v>
      </c>
      <c r="I22">
        <v>98.7</v>
      </c>
      <c r="J22">
        <v>13.2</v>
      </c>
      <c r="K22" s="53">
        <f t="shared" ref="K22:K35" si="5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5">
        <v>8.6999999999999993</v>
      </c>
      <c r="V22" s="60">
        <v>4</v>
      </c>
      <c r="W22" s="71">
        <f t="shared" ref="W22:W35" si="6">W21-V21+Y22+AA22+AC22</f>
        <v>260.5</v>
      </c>
      <c r="X22" s="85">
        <f t="shared" ref="X22:X35" si="7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67">
        <f>LN(2)/AF22</f>
        <v>1.8157114006223836E-2</v>
      </c>
      <c r="AH22"/>
      <c r="AI22" s="22">
        <f t="shared" si="3"/>
        <v>96124500</v>
      </c>
      <c r="AJ22" s="174">
        <f>LN(AI22/AI21)</f>
        <v>0.23956644311574235</v>
      </c>
      <c r="AK22" s="174">
        <f t="shared" ref="AK22:AK35" si="8">LN(AI22/AI21)/(AE22-AE21)</f>
        <v>1.7071242977368808E-2</v>
      </c>
      <c r="AL22" s="167"/>
      <c r="AM22" s="187">
        <f>(G21+G22)/2*(E22-E21)/24</f>
        <v>0.19149652777777781</v>
      </c>
      <c r="AN22" s="187"/>
      <c r="AO22" s="187"/>
      <c r="AP22" s="187"/>
      <c r="AQ22" s="189">
        <f t="shared" ref="AQ22:AQ35" si="9">(N22*W22/1000+AC22*2220/1000+AA22*180.15/1000)/((W22+AA22+AC22)/1000)</f>
        <v>27.9</v>
      </c>
      <c r="AR22" s="189">
        <f t="shared" ref="AR22:AR35" si="10">(O22*W22/1000)/((W22+AA22+AC22)/1000)</f>
        <v>0</v>
      </c>
      <c r="AS22" s="189">
        <f t="shared" ref="AS22:AS35" si="11">(P22*W22/1000)/((W22+AA22+AC22)/1000)</f>
        <v>5.6899999999999995</v>
      </c>
      <c r="AT22" s="189">
        <f t="shared" ref="AT22:AT35" si="12">(Q22*W22/1000+AA22*4.16/1000)/((W22+AA22+AC22)/1000)</f>
        <v>1.7799999999999998</v>
      </c>
      <c r="AU22" s="189">
        <f t="shared" ref="AU22:AU35" si="13">(R22*W22/1000)/((W22+AA22+AC22)/1000)</f>
        <v>2.14</v>
      </c>
      <c r="AV22" s="190" t="s">
        <v>125</v>
      </c>
      <c r="AW22" s="189">
        <f>-(N22-AQ21)</f>
        <v>3</v>
      </c>
      <c r="AX22" s="189">
        <f>(O22-AR21)</f>
        <v>0</v>
      </c>
      <c r="AY22" s="189">
        <f>-(P22-AS21)</f>
        <v>0.36999999999999833</v>
      </c>
      <c r="AZ22" s="189">
        <f>-(Q22-AT21)</f>
        <v>0.14999999999999969</v>
      </c>
      <c r="BA22" s="189">
        <f>(R22-AU21)</f>
        <v>0.56000000000000028</v>
      </c>
      <c r="BB22" s="190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90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</row>
    <row r="23" spans="1:114" ht="13" x14ac:dyDescent="0.3">
      <c r="A23" s="17" t="s">
        <v>59</v>
      </c>
      <c r="B23" s="12" t="s">
        <v>16</v>
      </c>
      <c r="C23" s="28">
        <v>42412</v>
      </c>
      <c r="D23" s="29">
        <v>0.46180555555555558</v>
      </c>
      <c r="E23" s="10">
        <f>F23*24</f>
        <v>39.25</v>
      </c>
      <c r="F23" s="76">
        <f t="shared" si="4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5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5">
        <v>8.76</v>
      </c>
      <c r="V23" s="60">
        <v>39</v>
      </c>
      <c r="W23" s="71">
        <f t="shared" si="6"/>
        <v>256.5</v>
      </c>
      <c r="X23" s="85">
        <f t="shared" si="7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67">
        <f>LN(2)/AF23</f>
        <v>4.507814582882097E-2</v>
      </c>
      <c r="AH23"/>
      <c r="AI23" s="22">
        <f t="shared" si="3"/>
        <v>294974999.99999994</v>
      </c>
      <c r="AJ23" s="174">
        <f t="shared" ref="AJ23:AJ35" si="14">LN(AI23/AI22)</f>
        <v>1.121246380734171</v>
      </c>
      <c r="AK23" s="174">
        <f t="shared" si="8"/>
        <v>4.4464496261764887E-2</v>
      </c>
      <c r="AL23" s="172">
        <f>LN(AI23/AI21)/(AE23-AE21)</f>
        <v>3.4670390416558304E-2</v>
      </c>
      <c r="AM23" s="187">
        <f t="shared" ref="AM23:AM35" si="15">(G22+G23)/2*(E23-E22)/24</f>
        <v>0.79800243055555542</v>
      </c>
      <c r="AN23" s="187">
        <f>AM22+AM23</f>
        <v>0.98949895833333323</v>
      </c>
      <c r="AO23" s="187">
        <f>AM22+AM23</f>
        <v>0.98949895833333323</v>
      </c>
      <c r="AP23" s="187"/>
      <c r="AQ23" s="189">
        <f t="shared" si="9"/>
        <v>26.1</v>
      </c>
      <c r="AR23" s="189">
        <f t="shared" si="10"/>
        <v>0</v>
      </c>
      <c r="AS23" s="189">
        <f t="shared" si="11"/>
        <v>4.2800000000000011</v>
      </c>
      <c r="AT23" s="189">
        <f t="shared" si="12"/>
        <v>1.85</v>
      </c>
      <c r="AU23" s="189">
        <f t="shared" si="13"/>
        <v>3.41</v>
      </c>
      <c r="AV23" s="190" t="s">
        <v>127</v>
      </c>
      <c r="AW23" s="189">
        <f t="shared" ref="AW23:AW35" si="16">-(N23-AQ22)</f>
        <v>1.7999999999999972</v>
      </c>
      <c r="AX23" s="189">
        <f t="shared" ref="AX23:AX35" si="17">(O23-AR22)</f>
        <v>0</v>
      </c>
      <c r="AY23" s="189">
        <f t="shared" ref="AY23:AY35" si="18">-(P23-AS22)</f>
        <v>1.4099999999999993</v>
      </c>
      <c r="AZ23" s="189">
        <f t="shared" ref="AZ23:AZ35" si="19">-(Q23-AT22)</f>
        <v>-7.0000000000000284E-2</v>
      </c>
      <c r="BA23" s="189">
        <f t="shared" ref="BA23:BA35" si="20">(R23-AU22)</f>
        <v>1.27</v>
      </c>
      <c r="BB23" s="190" t="s">
        <v>176</v>
      </c>
      <c r="BC23" s="189">
        <f>(AW22+AW23)/$AN23</f>
        <v>4.8509399222459999</v>
      </c>
      <c r="BD23" s="189">
        <f>(AX22+AX23)/$AN23</f>
        <v>0</v>
      </c>
      <c r="BE23" s="189">
        <f>(AY22+AY23)/$AN23</f>
        <v>1.7988902211662234</v>
      </c>
      <c r="BF23" s="189">
        <f>(AZ22+AZ23)/$AN23</f>
        <v>8.0848998704099437E-2</v>
      </c>
      <c r="BG23" s="189">
        <f>(BA22+BA23)/$AN23</f>
        <v>1.8494208453562888</v>
      </c>
      <c r="BH23" s="189">
        <f>(AW22+AW23)/$AN23</f>
        <v>4.8509399222459999</v>
      </c>
      <c r="BI23" s="189">
        <f>(AX22+AX23)/$AN23</f>
        <v>0</v>
      </c>
      <c r="BJ23" s="189">
        <f>(AY22+AY23)/$AN23</f>
        <v>1.7988902211662234</v>
      </c>
      <c r="BK23" s="189">
        <f>(AZ22+AZ23)/$AN23</f>
        <v>8.0848998704099437E-2</v>
      </c>
      <c r="BL23" s="189">
        <f>(BA22+BA23)/$AN23</f>
        <v>1.8494208453562888</v>
      </c>
      <c r="BM23" s="190"/>
      <c r="BN23" s="189">
        <v>0.80363188626818016</v>
      </c>
      <c r="BO23" s="189">
        <v>2.0012316070006269</v>
      </c>
      <c r="BP23" s="189">
        <v>1.7127718356266768</v>
      </c>
      <c r="BQ23" s="189">
        <v>5.3260440619481519</v>
      </c>
      <c r="BR23" s="189">
        <v>0.13815579952368795</v>
      </c>
      <c r="BS23" s="189">
        <v>2.1184846930627836</v>
      </c>
      <c r="BT23" s="189">
        <v>4.9695475041575436</v>
      </c>
      <c r="BU23" s="189">
        <v>0.14615401776499184</v>
      </c>
      <c r="BV23" s="189">
        <v>1.0817659681150356</v>
      </c>
      <c r="BW23" s="189">
        <v>1.3335762560593323</v>
      </c>
      <c r="BX23" s="189">
        <v>2.4213702111290165</v>
      </c>
      <c r="BY23" s="189">
        <v>3.5496414527518465</v>
      </c>
      <c r="BZ23" s="189">
        <v>2.7096614060676441</v>
      </c>
      <c r="CA23" s="189">
        <v>0.80038061624313261</v>
      </c>
      <c r="CB23" s="189">
        <v>1.4163199340317651</v>
      </c>
      <c r="CC23" s="189">
        <v>5.7043368118991689</v>
      </c>
      <c r="CD23" s="189">
        <v>4.7130328909797692</v>
      </c>
      <c r="CE23" s="189">
        <v>2.8212904897158828</v>
      </c>
      <c r="CF23" s="189">
        <v>0.90658964159913158</v>
      </c>
      <c r="CG23" s="189">
        <v>0.92261019854111337</v>
      </c>
      <c r="CH23" s="189">
        <v>2.8103958437132786</v>
      </c>
      <c r="CI23" s="189">
        <v>31.371332971902753</v>
      </c>
      <c r="CJ23" s="189">
        <v>0.22362390013110811</v>
      </c>
      <c r="CK23" s="189">
        <v>6.3339790327739454E-2</v>
      </c>
      <c r="CL23" s="189">
        <v>4.670614836763573E-2</v>
      </c>
      <c r="CM23" s="189">
        <v>0</v>
      </c>
      <c r="CN23" s="189">
        <v>0.4722651089819786</v>
      </c>
      <c r="CO23" s="189">
        <v>0</v>
      </c>
      <c r="CP23" s="189">
        <v>0</v>
      </c>
      <c r="CQ23" s="189">
        <v>8.5891054509562199</v>
      </c>
      <c r="CR23" s="189">
        <v>0.73701134186224593</v>
      </c>
      <c r="CS23" s="189">
        <v>0.2627835023552022</v>
      </c>
      <c r="CT23" s="189">
        <v>2.0893162863897299</v>
      </c>
      <c r="CU23" s="189">
        <v>0</v>
      </c>
    </row>
    <row r="24" spans="1:114" ht="12.75" customHeight="1" x14ac:dyDescent="0.3">
      <c r="A24" s="17" t="s">
        <v>59</v>
      </c>
      <c r="B24" s="12" t="s">
        <v>17</v>
      </c>
      <c r="C24" s="28">
        <v>42413</v>
      </c>
      <c r="D24" s="29">
        <v>0.37361111111111112</v>
      </c>
      <c r="E24" s="10">
        <f t="shared" ref="E24:E34" si="21">F24*24</f>
        <v>61.13333333333334</v>
      </c>
      <c r="F24" s="76">
        <f t="shared" si="4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5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5">
        <v>8.4700000000000006</v>
      </c>
      <c r="V24" s="60">
        <v>4</v>
      </c>
      <c r="W24" s="71">
        <f t="shared" si="6"/>
        <v>223</v>
      </c>
      <c r="X24" s="85">
        <f t="shared" si="7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67">
        <f>LN(2)/AF24</f>
        <v>4.2893266061329691E-2</v>
      </c>
      <c r="AH24"/>
      <c r="AI24" s="22">
        <f t="shared" si="3"/>
        <v>655620000</v>
      </c>
      <c r="AJ24" s="174">
        <f t="shared" si="14"/>
        <v>0.79869074582472632</v>
      </c>
      <c r="AK24" s="174">
        <f t="shared" si="8"/>
        <v>3.6497673076529749E-2</v>
      </c>
      <c r="AL24" s="172"/>
      <c r="AM24" s="187">
        <f t="shared" si="15"/>
        <v>1.8646423611111116</v>
      </c>
      <c r="AN24" s="187"/>
      <c r="AO24" s="187"/>
      <c r="AP24" s="187"/>
      <c r="AQ24" s="189">
        <f t="shared" si="9"/>
        <v>41.539606126914656</v>
      </c>
      <c r="AR24" s="189">
        <f t="shared" si="10"/>
        <v>18.054704595185992</v>
      </c>
      <c r="AS24" s="189">
        <f t="shared" si="11"/>
        <v>3.3181619256017503</v>
      </c>
      <c r="AT24" s="189">
        <f t="shared" si="12"/>
        <v>2.2589059080962803</v>
      </c>
      <c r="AU24" s="189">
        <f t="shared" si="13"/>
        <v>4.8210940919037197</v>
      </c>
      <c r="AV24" s="190" t="s">
        <v>126</v>
      </c>
      <c r="AW24" s="189">
        <f t="shared" si="16"/>
        <v>1.7000000000000028</v>
      </c>
      <c r="AX24" s="189">
        <f t="shared" si="17"/>
        <v>18.5</v>
      </c>
      <c r="AY24" s="189">
        <f t="shared" si="18"/>
        <v>0.88000000000000123</v>
      </c>
      <c r="AZ24" s="189">
        <f t="shared" si="19"/>
        <v>-0.39000000000000012</v>
      </c>
      <c r="BA24" s="189">
        <f t="shared" si="20"/>
        <v>1.5300000000000002</v>
      </c>
      <c r="BB24" s="190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</row>
    <row r="25" spans="1:114" ht="12.75" customHeight="1" x14ac:dyDescent="0.3">
      <c r="A25" s="17" t="s">
        <v>59</v>
      </c>
      <c r="B25" s="12" t="s">
        <v>18</v>
      </c>
      <c r="C25" s="28">
        <v>42414</v>
      </c>
      <c r="D25" s="29">
        <v>0.41666666666666669</v>
      </c>
      <c r="E25" s="10">
        <f t="shared" si="21"/>
        <v>86.166666666666671</v>
      </c>
      <c r="F25" s="76">
        <f t="shared" si="4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5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5">
        <v>7.63</v>
      </c>
      <c r="V25" s="60">
        <v>10</v>
      </c>
      <c r="W25" s="71">
        <f t="shared" si="6"/>
        <v>230.8</v>
      </c>
      <c r="X25" s="85">
        <f t="shared" si="7"/>
        <v>64.5</v>
      </c>
      <c r="Y25" s="61">
        <v>2.5</v>
      </c>
      <c r="Z25" s="33">
        <v>0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67">
        <f>LN(2)/AF25</f>
        <v>3.0254331822672668E-2</v>
      </c>
      <c r="AH25"/>
      <c r="AI25" s="22">
        <f t="shared" si="3"/>
        <v>1447116000</v>
      </c>
      <c r="AJ25" s="174">
        <f t="shared" si="14"/>
        <v>0.79174653646806481</v>
      </c>
      <c r="AK25" s="174">
        <f t="shared" si="8"/>
        <v>3.1627691203784218E-2</v>
      </c>
      <c r="AL25" s="172">
        <f>LN(AI25/AI23)/(AE25-AE23)</f>
        <v>3.3899196070183817E-2</v>
      </c>
      <c r="AM25" s="187">
        <f t="shared" si="15"/>
        <v>4.8032708333333325</v>
      </c>
      <c r="AN25" s="187">
        <f>AM24+AM25</f>
        <v>6.6679131944444441</v>
      </c>
      <c r="AO25" s="187">
        <f>AM24+AM25</f>
        <v>6.6679131944444441</v>
      </c>
      <c r="AP25" s="187"/>
      <c r="AQ25" s="189">
        <f t="shared" si="9"/>
        <v>42.630903790087459</v>
      </c>
      <c r="AR25" s="189">
        <f t="shared" si="10"/>
        <v>29.703123698458974</v>
      </c>
      <c r="AS25" s="189">
        <f t="shared" si="11"/>
        <v>1.3169346105789255</v>
      </c>
      <c r="AT25" s="189">
        <f t="shared" si="12"/>
        <v>2.4648729695960014</v>
      </c>
      <c r="AU25" s="189">
        <f t="shared" si="13"/>
        <v>6.4212578092461463</v>
      </c>
      <c r="AV25" s="190" t="s">
        <v>128</v>
      </c>
      <c r="AW25" s="189">
        <f t="shared" si="16"/>
        <v>15.939606126914654</v>
      </c>
      <c r="AX25" s="189">
        <f t="shared" si="17"/>
        <v>12.845295404814006</v>
      </c>
      <c r="AY25" s="189">
        <f t="shared" si="18"/>
        <v>1.9481619256017502</v>
      </c>
      <c r="AZ25" s="189">
        <f t="shared" si="19"/>
        <v>-0.16109409190371959</v>
      </c>
      <c r="BA25" s="189">
        <f t="shared" si="20"/>
        <v>1.85890590809628</v>
      </c>
      <c r="BB25" s="190" t="s">
        <v>177</v>
      </c>
      <c r="BC25" s="189">
        <f>(AW24+AW25)/$AN25</f>
        <v>2.6454462756971076</v>
      </c>
      <c r="BD25" s="189">
        <f>(AX24+AX25)/$AN25</f>
        <v>4.700915337489727</v>
      </c>
      <c r="BE25" s="189">
        <f>(AY24+AY25)/$AN25</f>
        <v>0.42414498256487693</v>
      </c>
      <c r="BF25" s="189">
        <f>(AZ24+AZ25)/$AN25</f>
        <v>-8.2648660207946159E-2</v>
      </c>
      <c r="BG25" s="189">
        <f>(BA24+BA25)/$AN25</f>
        <v>0.50824085576276556</v>
      </c>
      <c r="BH25" s="189">
        <f>(AW24+AW25)/$AN25</f>
        <v>2.6454462756971076</v>
      </c>
      <c r="BI25" s="189">
        <f>(AX24+AX25)/$AN25</f>
        <v>4.700915337489727</v>
      </c>
      <c r="BJ25" s="189">
        <f>(AY24+AY25)/$AN25</f>
        <v>0.42414498256487693</v>
      </c>
      <c r="BK25" s="189">
        <f>(AZ24+AZ25)/$AN25</f>
        <v>-8.2648660207946159E-2</v>
      </c>
      <c r="BL25" s="189">
        <f>(BA24+BA25)/$AN25</f>
        <v>0.50824085576276556</v>
      </c>
      <c r="BM25" s="190"/>
      <c r="BN25" s="189">
        <v>2.6090341535792034</v>
      </c>
      <c r="BO25" s="189">
        <v>1.5076286630282707</v>
      </c>
      <c r="BP25" s="189">
        <v>2.337186799820818</v>
      </c>
      <c r="BQ25" s="189">
        <v>1.8485523059164204</v>
      </c>
      <c r="BR25" s="189">
        <v>1.9978952314198863E-2</v>
      </c>
      <c r="BS25" s="189">
        <v>2.582492291817124</v>
      </c>
      <c r="BT25" s="189">
        <v>1.0355703781118712</v>
      </c>
      <c r="BU25" s="189">
        <v>0.57655142535560677</v>
      </c>
      <c r="BV25" s="189">
        <v>0.89469180616647648</v>
      </c>
      <c r="BW25" s="189">
        <v>1.2067664565726484</v>
      </c>
      <c r="BX25" s="189">
        <v>2.011902043940625</v>
      </c>
      <c r="BY25" s="189">
        <v>2.840593322219378</v>
      </c>
      <c r="BZ25" s="189">
        <v>1.9934747225764344</v>
      </c>
      <c r="CA25" s="189">
        <v>0.57991055680653136</v>
      </c>
      <c r="CB25" s="189">
        <v>1.1010879098866884</v>
      </c>
      <c r="CC25" s="189">
        <v>4.6168127866350277</v>
      </c>
      <c r="CD25" s="189">
        <v>2.6820877965115129</v>
      </c>
      <c r="CE25" s="189">
        <v>2.4231598625336557</v>
      </c>
      <c r="CF25" s="189">
        <v>0.83441995139926251</v>
      </c>
      <c r="CG25" s="189">
        <v>0.55659232925146984</v>
      </c>
      <c r="CH25" s="189">
        <v>2.222487894436211</v>
      </c>
      <c r="CI25" s="189">
        <v>29.180937160992613</v>
      </c>
      <c r="CJ25" s="189">
        <v>0.27913266205799603</v>
      </c>
      <c r="CK25" s="189">
        <v>0.11047165993564713</v>
      </c>
      <c r="CL25" s="189">
        <v>0.16616253684416993</v>
      </c>
      <c r="CM25" s="189">
        <v>0.22479078468386315</v>
      </c>
      <c r="CN25" s="189">
        <v>1.4843160277955572</v>
      </c>
      <c r="CO25" s="189">
        <v>0</v>
      </c>
      <c r="CP25" s="189">
        <v>3.2202942201023564E-2</v>
      </c>
      <c r="CQ25" s="189">
        <v>35.951678999043445</v>
      </c>
      <c r="CR25" s="189">
        <v>0.87688833341448369</v>
      </c>
      <c r="CS25" s="189">
        <v>2.540011922443957</v>
      </c>
      <c r="CT25" s="189">
        <v>2.3833452708151341</v>
      </c>
      <c r="CU25" s="189">
        <v>0</v>
      </c>
    </row>
    <row r="26" spans="1:114" ht="13" x14ac:dyDescent="0.3">
      <c r="A26" s="17" t="s">
        <v>59</v>
      </c>
      <c r="B26" s="12" t="s">
        <v>19</v>
      </c>
      <c r="C26" s="28">
        <v>42415</v>
      </c>
      <c r="D26" s="29">
        <v>0.4201388888888889</v>
      </c>
      <c r="E26" s="10">
        <f t="shared" si="21"/>
        <v>110.25000000000003</v>
      </c>
      <c r="F26" s="76">
        <f t="shared" si="4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5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5">
        <v>6.41</v>
      </c>
      <c r="V26" s="60">
        <v>4</v>
      </c>
      <c r="W26" s="71">
        <f t="shared" si="6"/>
        <v>239.1</v>
      </c>
      <c r="X26" s="85">
        <f t="shared" si="7"/>
        <v>68.5</v>
      </c>
      <c r="Y26" s="61">
        <v>5</v>
      </c>
      <c r="Z26" s="33">
        <f t="shared" si="0"/>
        <v>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67">
        <f>LN(2)/AF26</f>
        <v>1.9383061799967443E-2</v>
      </c>
      <c r="AH26"/>
      <c r="AI26" s="22">
        <f t="shared" si="3"/>
        <v>2391000000</v>
      </c>
      <c r="AJ26" s="174">
        <f t="shared" si="14"/>
        <v>0.50213907817955095</v>
      </c>
      <c r="AK26" s="174">
        <f t="shared" si="8"/>
        <v>2.0850065529946733E-2</v>
      </c>
      <c r="AL26" s="172"/>
      <c r="AM26" s="187">
        <f t="shared" si="15"/>
        <v>8.163246527777785</v>
      </c>
      <c r="AN26" s="187"/>
      <c r="AO26" s="187"/>
      <c r="AP26" s="187"/>
      <c r="AQ26" s="189">
        <f t="shared" si="9"/>
        <v>42.053605388272587</v>
      </c>
      <c r="AR26" s="189">
        <f t="shared" si="10"/>
        <v>41.302535657686221</v>
      </c>
      <c r="AS26" s="189">
        <f t="shared" si="11"/>
        <v>0</v>
      </c>
      <c r="AT26" s="189">
        <f t="shared" si="12"/>
        <v>2.8885459587955635</v>
      </c>
      <c r="AU26" s="189">
        <f t="shared" si="13"/>
        <v>5.4659548335974657</v>
      </c>
      <c r="AV26" s="190" t="s">
        <v>129</v>
      </c>
      <c r="AW26" s="189">
        <f t="shared" si="16"/>
        <v>14.23090379008746</v>
      </c>
      <c r="AX26" s="189">
        <f t="shared" si="17"/>
        <v>13.896876301541027</v>
      </c>
      <c r="AY26" s="189">
        <f t="shared" si="18"/>
        <v>1.3169346105789255</v>
      </c>
      <c r="AZ26" s="189">
        <f t="shared" si="19"/>
        <v>-0.36512703040399863</v>
      </c>
      <c r="BA26" s="189">
        <f t="shared" si="20"/>
        <v>-0.65125780924614673</v>
      </c>
      <c r="BB26" s="190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</row>
    <row r="27" spans="1:114" ht="13" x14ac:dyDescent="0.3">
      <c r="A27" s="17" t="s">
        <v>59</v>
      </c>
      <c r="B27" s="12" t="s">
        <v>20</v>
      </c>
      <c r="C27" s="28">
        <v>42416</v>
      </c>
      <c r="D27" s="29">
        <v>0.375</v>
      </c>
      <c r="E27" s="10">
        <f t="shared" si="21"/>
        <v>133.16666666666669</v>
      </c>
      <c r="F27" s="76">
        <f t="shared" si="4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5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5">
        <v>6</v>
      </c>
      <c r="V27" s="57">
        <v>9.5</v>
      </c>
      <c r="W27" s="71">
        <f t="shared" si="6"/>
        <v>252.9</v>
      </c>
      <c r="X27" s="85">
        <f t="shared" si="7"/>
        <v>78</v>
      </c>
      <c r="Y27" s="61">
        <v>2.4</v>
      </c>
      <c r="Z27" s="33">
        <f t="shared" si="0"/>
        <v>7.4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22">((AE27-AE26)*LN(2)/LN(G27/G26))</f>
        <v>68.731359974376019</v>
      </c>
      <c r="AG27" s="167">
        <f t="shared" ref="AG27:AG90" si="23">LN(2)/AF27</f>
        <v>1.0084875096584149E-2</v>
      </c>
      <c r="AH27"/>
      <c r="AI27" s="22">
        <f t="shared" si="3"/>
        <v>3186540000</v>
      </c>
      <c r="AJ27" s="174">
        <f t="shared" si="14"/>
        <v>0.28722400017502703</v>
      </c>
      <c r="AK27" s="174">
        <f t="shared" si="8"/>
        <v>1.2533410916728457E-2</v>
      </c>
      <c r="AL27" s="172">
        <f>LN(AI27/AI25)/(AE27-AE25)</f>
        <v>1.6794959113927185E-2</v>
      </c>
      <c r="AM27" s="187">
        <f t="shared" si="15"/>
        <v>10.789930555555552</v>
      </c>
      <c r="AN27" s="187">
        <f>AM26+AM27</f>
        <v>18.953177083333337</v>
      </c>
      <c r="AO27" s="187">
        <f>AM26+AM27</f>
        <v>18.953177083333337</v>
      </c>
      <c r="AP27" s="187"/>
      <c r="AQ27" s="189">
        <f t="shared" si="9"/>
        <v>40.974878866939989</v>
      </c>
      <c r="AR27" s="189">
        <f t="shared" si="10"/>
        <v>37.421282146850537</v>
      </c>
      <c r="AS27" s="189">
        <f t="shared" si="11"/>
        <v>0</v>
      </c>
      <c r="AT27" s="189">
        <f t="shared" si="12"/>
        <v>2.6989675736116281</v>
      </c>
      <c r="AU27" s="189">
        <f t="shared" si="13"/>
        <v>5.2691427506522537</v>
      </c>
      <c r="AV27" s="190" t="s">
        <v>130</v>
      </c>
      <c r="AW27" s="189">
        <f t="shared" si="16"/>
        <v>9.5536053882725867</v>
      </c>
      <c r="AX27" s="189">
        <f t="shared" si="17"/>
        <v>-1.602535657686218</v>
      </c>
      <c r="AY27" s="189">
        <f t="shared" si="18"/>
        <v>0</v>
      </c>
      <c r="AZ27" s="189">
        <f t="shared" si="19"/>
        <v>0.27854595879556365</v>
      </c>
      <c r="BA27" s="189">
        <f t="shared" si="20"/>
        <v>0.12404516640253416</v>
      </c>
      <c r="BB27" s="190" t="s">
        <v>178</v>
      </c>
      <c r="BC27" s="189">
        <f>(AW26+AW27)/$AN27</f>
        <v>1.25490882472022</v>
      </c>
      <c r="BD27" s="189">
        <f>(AX26+AX27)/$AN27</f>
        <v>0.64866911704560393</v>
      </c>
      <c r="BE27" s="189">
        <f>(AY26+AY27)/$AN27</f>
        <v>6.9483580762667224E-2</v>
      </c>
      <c r="BF27" s="189">
        <f>(AZ26+AZ27)/$AN27</f>
        <v>-4.5681561053197194E-3</v>
      </c>
      <c r="BG27" s="189">
        <f>(BA26+BA27)/$AN27</f>
        <v>-2.7816584023119914E-2</v>
      </c>
      <c r="BH27" s="189">
        <f>(AW26+AW27)/$AN27</f>
        <v>1.25490882472022</v>
      </c>
      <c r="BI27" s="189">
        <f>(AX26+AX27)/$AN27</f>
        <v>0.64866911704560393</v>
      </c>
      <c r="BJ27" s="189">
        <f>(AY26+AY27)/$AN27</f>
        <v>6.9483580762667224E-2</v>
      </c>
      <c r="BK27" s="189">
        <f>(AZ26+AZ27)/$AN27</f>
        <v>-4.5681561053197194E-3</v>
      </c>
      <c r="BL27" s="189">
        <f>(BA26+BA27)/$AN27</f>
        <v>-2.7816584023119914E-2</v>
      </c>
      <c r="BM27" s="190"/>
      <c r="BN27" s="189">
        <v>2.9579075057980919</v>
      </c>
      <c r="BO27" s="189">
        <v>1.185403333123447</v>
      </c>
      <c r="BP27" s="189">
        <v>2.2434451130842925</v>
      </c>
      <c r="BQ27" s="189">
        <v>3.8043171871058233E-2</v>
      </c>
      <c r="BR27" s="189">
        <v>0</v>
      </c>
      <c r="BS27" s="189">
        <v>2.9275979433906647</v>
      </c>
      <c r="BT27" s="189">
        <v>0</v>
      </c>
      <c r="BU27" s="189">
        <v>1.7804363636430478</v>
      </c>
      <c r="BV27" s="189">
        <v>0.78204463942469238</v>
      </c>
      <c r="BW27" s="189">
        <v>1.3053543767561309</v>
      </c>
      <c r="BX27" s="189">
        <v>1.7688809420724327</v>
      </c>
      <c r="BY27" s="189">
        <v>2.2930390796848426</v>
      </c>
      <c r="BZ27" s="189">
        <v>1.593626535334276</v>
      </c>
      <c r="CA27" s="189">
        <v>0.51009254771872847</v>
      </c>
      <c r="CB27" s="189">
        <v>0.86122042679854027</v>
      </c>
      <c r="CC27" s="189">
        <v>4.1720842981307484</v>
      </c>
      <c r="CD27" s="189">
        <v>0.40997873832353254</v>
      </c>
      <c r="CE27" s="189">
        <v>1.8320656541103566</v>
      </c>
      <c r="CF27" s="189">
        <v>0.80786674583562212</v>
      </c>
      <c r="CG27" s="189">
        <v>0.35481233440923288</v>
      </c>
      <c r="CH27" s="189">
        <v>1.7840881246681257</v>
      </c>
      <c r="CI27" s="189">
        <v>37.79345985256743</v>
      </c>
      <c r="CJ27" s="189">
        <v>1.9040901472715877</v>
      </c>
      <c r="CK27" s="189">
        <v>0.3402477235800303</v>
      </c>
      <c r="CL27" s="189">
        <v>0.26322975640020446</v>
      </c>
      <c r="CM27" s="189">
        <v>0.72078294901499207</v>
      </c>
      <c r="CN27" s="189">
        <v>3.2548717892469039</v>
      </c>
      <c r="CO27" s="189">
        <v>0</v>
      </c>
      <c r="CP27" s="189">
        <v>0.22139329899413684</v>
      </c>
      <c r="CQ27" s="189">
        <v>51.452272589257383</v>
      </c>
      <c r="CR27" s="189">
        <v>5.1077164959254837E-2</v>
      </c>
      <c r="CS27" s="189">
        <v>0.81141215293737834</v>
      </c>
      <c r="CT27" s="189">
        <v>2.578161287272442</v>
      </c>
      <c r="CU27" s="189">
        <v>0</v>
      </c>
    </row>
    <row r="28" spans="1:114" ht="13.5" customHeight="1" x14ac:dyDescent="0.3">
      <c r="A28" s="17" t="s">
        <v>59</v>
      </c>
      <c r="B28" s="12" t="s">
        <v>21</v>
      </c>
      <c r="C28" s="28">
        <v>42417</v>
      </c>
      <c r="D28" s="62">
        <v>0.40972222222222227</v>
      </c>
      <c r="E28" s="10">
        <f t="shared" si="21"/>
        <v>158</v>
      </c>
      <c r="F28" s="76">
        <f t="shared" si="4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5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5">
        <v>5.32</v>
      </c>
      <c r="V28" s="57">
        <v>4</v>
      </c>
      <c r="W28" s="71">
        <f t="shared" si="6"/>
        <v>247.6</v>
      </c>
      <c r="X28" s="85">
        <f t="shared" si="7"/>
        <v>82</v>
      </c>
      <c r="Y28" s="61">
        <v>4.2</v>
      </c>
      <c r="Z28" s="33">
        <f t="shared" si="0"/>
        <v>11.600000000000001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22"/>
        <v>-99.588491422539661</v>
      </c>
      <c r="AG28" s="167">
        <f t="shared" si="23"/>
        <v>-6.960113268701113E-3</v>
      </c>
      <c r="AH28"/>
      <c r="AI28" s="22">
        <f t="shared" si="3"/>
        <v>2624560000</v>
      </c>
      <c r="AJ28" s="174">
        <f t="shared" si="14"/>
        <v>-0.19402242570488926</v>
      </c>
      <c r="AK28" s="174">
        <f t="shared" si="8"/>
        <v>-7.8129835854317889E-3</v>
      </c>
      <c r="AL28" s="172"/>
      <c r="AM28" s="187">
        <f t="shared" si="15"/>
        <v>12.002777777777768</v>
      </c>
      <c r="AN28" s="187"/>
      <c r="AO28" s="187"/>
      <c r="AP28" s="187"/>
      <c r="AQ28" s="189">
        <f t="shared" si="9"/>
        <v>29.5</v>
      </c>
      <c r="AR28" s="189">
        <f t="shared" si="10"/>
        <v>38.70000000000001</v>
      </c>
      <c r="AS28" s="189">
        <f t="shared" si="11"/>
        <v>0</v>
      </c>
      <c r="AT28" s="189">
        <f t="shared" si="12"/>
        <v>2.5700000000000003</v>
      </c>
      <c r="AU28" s="189">
        <f t="shared" si="13"/>
        <v>6.14</v>
      </c>
      <c r="AV28" s="190" t="s">
        <v>131</v>
      </c>
      <c r="AW28" s="189">
        <f t="shared" si="16"/>
        <v>11.474878866939989</v>
      </c>
      <c r="AX28" s="189">
        <f t="shared" si="17"/>
        <v>1.2787178531494661</v>
      </c>
      <c r="AY28" s="189">
        <f t="shared" si="18"/>
        <v>0</v>
      </c>
      <c r="AZ28" s="189">
        <f t="shared" si="19"/>
        <v>0.12896757361162825</v>
      </c>
      <c r="BA28" s="189">
        <f t="shared" si="20"/>
        <v>0.870857249347746</v>
      </c>
      <c r="BB28" s="190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</row>
    <row r="29" spans="1:114" ht="13.5" customHeight="1" x14ac:dyDescent="0.3">
      <c r="A29" s="17" t="s">
        <v>59</v>
      </c>
      <c r="B29" s="12" t="s">
        <v>22</v>
      </c>
      <c r="C29" s="28">
        <v>42418</v>
      </c>
      <c r="D29" s="63">
        <v>0.37152777777777773</v>
      </c>
      <c r="E29" s="10">
        <f t="shared" si="21"/>
        <v>181.08333333333334</v>
      </c>
      <c r="F29" s="76">
        <f t="shared" si="4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5"/>
        <v>0.30000000000000071</v>
      </c>
      <c r="L29" s="53">
        <f t="shared" ref="L29:L35" si="24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5">
        <v>5.48</v>
      </c>
      <c r="V29" s="57">
        <v>9</v>
      </c>
      <c r="W29" s="71">
        <f t="shared" si="6"/>
        <v>250.7</v>
      </c>
      <c r="X29" s="85">
        <f t="shared" si="7"/>
        <v>91</v>
      </c>
      <c r="Y29" s="61">
        <v>4.5</v>
      </c>
      <c r="Z29" s="33">
        <f t="shared" si="0"/>
        <v>16.100000000000001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22"/>
        <v>196.33760805382138</v>
      </c>
      <c r="AG29" s="167">
        <f t="shared" si="23"/>
        <v>3.5303841552859049E-3</v>
      </c>
      <c r="AH29"/>
      <c r="AI29" s="22">
        <f t="shared" si="3"/>
        <v>2883049999.9999995</v>
      </c>
      <c r="AJ29" s="174">
        <f t="shared" si="14"/>
        <v>9.3935498604989509E-2</v>
      </c>
      <c r="AK29" s="174">
        <f t="shared" si="8"/>
        <v>4.0694078818045978E-3</v>
      </c>
      <c r="AL29" s="172">
        <f>LN(AI29/AI27)/(AE29-AE27)</f>
        <v>-2.0887706525196501E-3</v>
      </c>
      <c r="AM29" s="187">
        <f t="shared" si="15"/>
        <v>10.627951388888894</v>
      </c>
      <c r="AN29" s="187">
        <f>AM28+AM29</f>
        <v>22.630729166666661</v>
      </c>
      <c r="AO29" s="187">
        <f>AM28+AM29</f>
        <v>22.630729166666661</v>
      </c>
      <c r="AP29" s="187"/>
      <c r="AQ29" s="189">
        <f t="shared" si="9"/>
        <v>33.179431504145292</v>
      </c>
      <c r="AR29" s="189">
        <f t="shared" si="10"/>
        <v>54.930319778918282</v>
      </c>
      <c r="AS29" s="189">
        <f t="shared" si="11"/>
        <v>0</v>
      </c>
      <c r="AT29" s="189">
        <f t="shared" si="12"/>
        <v>2.6129016975917887</v>
      </c>
      <c r="AU29" s="189">
        <f t="shared" si="13"/>
        <v>7.2844532175286236</v>
      </c>
      <c r="AV29" s="190" t="s">
        <v>132</v>
      </c>
      <c r="AW29" s="189">
        <f t="shared" si="16"/>
        <v>19</v>
      </c>
      <c r="AX29" s="189">
        <f t="shared" si="17"/>
        <v>16.79999999999999</v>
      </c>
      <c r="AY29" s="189">
        <f t="shared" si="18"/>
        <v>0</v>
      </c>
      <c r="AZ29" s="189">
        <f t="shared" si="19"/>
        <v>-6.999999999999984E-2</v>
      </c>
      <c r="BA29" s="189">
        <f t="shared" si="20"/>
        <v>1.2200000000000006</v>
      </c>
      <c r="BB29" s="190" t="s">
        <v>179</v>
      </c>
      <c r="BC29" s="189">
        <f>(AW28+AW29)/$AN29</f>
        <v>1.346614978355499</v>
      </c>
      <c r="BD29" s="189">
        <f>(AX28+AX29)/$AN29</f>
        <v>0.79885706377406651</v>
      </c>
      <c r="BE29" s="189">
        <f>(AY28+AY29)/$AN29</f>
        <v>0</v>
      </c>
      <c r="BF29" s="189">
        <f>(AZ28+AZ29)/$AN29</f>
        <v>2.6056417880906441E-3</v>
      </c>
      <c r="BG29" s="189">
        <f>(BA28+BA29)/$AN29</f>
        <v>9.2390184777051729E-2</v>
      </c>
      <c r="BH29" s="189">
        <f>(AW28+AW29)/$AN29</f>
        <v>1.346614978355499</v>
      </c>
      <c r="BI29" s="189">
        <f>(AX28+AX29)/$AN29</f>
        <v>0.79885706377406651</v>
      </c>
      <c r="BJ29" s="189">
        <f>(AY28+AY29)/$AN29</f>
        <v>0</v>
      </c>
      <c r="BK29" s="189">
        <f>(AZ28+AZ29)/$AN29</f>
        <v>2.6056417880906441E-3</v>
      </c>
      <c r="BL29" s="189">
        <f>(BA28+BA29)/$AN29</f>
        <v>9.2390184777051729E-2</v>
      </c>
      <c r="BM29" s="190"/>
      <c r="BN29" s="189">
        <v>0.85345102453338106</v>
      </c>
      <c r="BO29" s="189">
        <v>1.2128134218657087</v>
      </c>
      <c r="BP29" s="189">
        <v>1.8335238388805057</v>
      </c>
      <c r="BQ29" s="189">
        <v>2.7667761360769622E-2</v>
      </c>
      <c r="BR29" s="189">
        <v>0</v>
      </c>
      <c r="BS29" s="189">
        <v>3.033449676856498</v>
      </c>
      <c r="BT29" s="189">
        <v>0</v>
      </c>
      <c r="BU29" s="189">
        <v>1.9576090711264265</v>
      </c>
      <c r="BV29" s="189">
        <v>0.82832099856004204</v>
      </c>
      <c r="BW29" s="189">
        <v>1.4181407569750279</v>
      </c>
      <c r="BX29" s="189">
        <v>1.7726339767916777</v>
      </c>
      <c r="BY29" s="189">
        <v>2.1883094911390746</v>
      </c>
      <c r="BZ29" s="189">
        <v>1.6962708755518425</v>
      </c>
      <c r="CA29" s="189">
        <v>0.5523365181979244</v>
      </c>
      <c r="CB29" s="189">
        <v>0.80133579900192964</v>
      </c>
      <c r="CC29" s="189">
        <v>4.3005727642348903</v>
      </c>
      <c r="CD29" s="189">
        <v>0.14814357771354536</v>
      </c>
      <c r="CE29" s="189">
        <v>1.961028108323047</v>
      </c>
      <c r="CF29" s="189">
        <v>0.7539292676825291</v>
      </c>
      <c r="CG29" s="189">
        <v>0.26109457703374628</v>
      </c>
      <c r="CH29" s="189">
        <v>1.7344948121375572</v>
      </c>
      <c r="CI29" s="189">
        <v>9.3756732004303327</v>
      </c>
      <c r="CJ29" s="189">
        <v>8.7628187748284976</v>
      </c>
      <c r="CK29" s="189">
        <v>0.61261579932691945</v>
      </c>
      <c r="CL29" s="189">
        <v>0.35084055430801719</v>
      </c>
      <c r="CM29" s="189">
        <v>0.93972321692444261</v>
      </c>
      <c r="CN29" s="189">
        <v>3.3459205179684148</v>
      </c>
      <c r="CO29" s="189">
        <v>3.5501067649888314E-2</v>
      </c>
      <c r="CP29" s="189">
        <v>0.59619117447448244</v>
      </c>
      <c r="CQ29" s="189">
        <v>70.243567473707273</v>
      </c>
      <c r="CR29" s="189">
        <v>9.3498606141936669E-2</v>
      </c>
      <c r="CS29" s="189">
        <v>0.64722158000207941</v>
      </c>
      <c r="CT29" s="189">
        <v>2.5972837396972497</v>
      </c>
      <c r="CU29" s="189">
        <v>0</v>
      </c>
    </row>
    <row r="30" spans="1:114" ht="12.75" customHeight="1" x14ac:dyDescent="0.3">
      <c r="A30" s="17" t="s">
        <v>59</v>
      </c>
      <c r="B30" s="12" t="s">
        <v>23</v>
      </c>
      <c r="C30" s="28">
        <v>42419</v>
      </c>
      <c r="D30" s="63">
        <v>0.40972222222222227</v>
      </c>
      <c r="E30" s="10">
        <f t="shared" si="21"/>
        <v>206</v>
      </c>
      <c r="F30" s="76">
        <f t="shared" si="4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5"/>
        <v>0.59999999999999964</v>
      </c>
      <c r="L30" s="53">
        <f t="shared" si="24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5">
        <v>5.57</v>
      </c>
      <c r="V30" s="57">
        <v>4</v>
      </c>
      <c r="W30" s="71">
        <f t="shared" si="6"/>
        <v>248.79999999999998</v>
      </c>
      <c r="X30" s="85">
        <f t="shared" si="7"/>
        <v>95</v>
      </c>
      <c r="Y30" s="61">
        <v>4.5</v>
      </c>
      <c r="Z30" s="33">
        <f t="shared" si="0"/>
        <v>20.6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22"/>
        <v>-211.93120869347513</v>
      </c>
      <c r="AG30" s="167">
        <f t="shared" si="23"/>
        <v>-3.2706234482080114E-3</v>
      </c>
      <c r="AH30"/>
      <c r="AI30" s="22">
        <f t="shared" si="3"/>
        <v>2637279999.9999995</v>
      </c>
      <c r="AJ30" s="174">
        <f t="shared" si="14"/>
        <v>-8.9100678550406251E-2</v>
      </c>
      <c r="AK30" s="174">
        <f t="shared" si="8"/>
        <v>-3.5759469652336972E-3</v>
      </c>
      <c r="AL30" s="172"/>
      <c r="AM30" s="187">
        <f t="shared" si="15"/>
        <v>11.472048611111108</v>
      </c>
      <c r="AN30" s="187"/>
      <c r="AO30" s="187"/>
      <c r="AP30" s="187"/>
      <c r="AQ30" s="189">
        <f t="shared" si="9"/>
        <v>35.330151153540179</v>
      </c>
      <c r="AR30" s="189">
        <f t="shared" si="10"/>
        <v>55.42084327764519</v>
      </c>
      <c r="AS30" s="189">
        <f t="shared" si="11"/>
        <v>0</v>
      </c>
      <c r="AT30" s="189">
        <f t="shared" si="12"/>
        <v>2.6324900556881468</v>
      </c>
      <c r="AU30" s="189">
        <f t="shared" si="13"/>
        <v>7.0463643595863177</v>
      </c>
      <c r="AV30" s="190" t="s">
        <v>133</v>
      </c>
      <c r="AW30" s="189">
        <f t="shared" si="16"/>
        <v>20.679431504145292</v>
      </c>
      <c r="AX30" s="189">
        <f t="shared" si="17"/>
        <v>1.0696802210817182</v>
      </c>
      <c r="AY30" s="189">
        <f t="shared" si="18"/>
        <v>0</v>
      </c>
      <c r="AZ30" s="189">
        <f t="shared" si="19"/>
        <v>-4.7098302408211445E-2</v>
      </c>
      <c r="BA30" s="189">
        <f t="shared" si="20"/>
        <v>-0.16445321752862352</v>
      </c>
      <c r="BB30" s="190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</row>
    <row r="31" spans="1:114" ht="13.5" customHeight="1" x14ac:dyDescent="0.3">
      <c r="A31" s="17" t="s">
        <v>59</v>
      </c>
      <c r="B31" s="12" t="s">
        <v>24</v>
      </c>
      <c r="C31" s="28">
        <v>42420</v>
      </c>
      <c r="D31" s="63">
        <v>0.53125</v>
      </c>
      <c r="E31" s="10">
        <f t="shared" si="21"/>
        <v>232.91666666666669</v>
      </c>
      <c r="F31" s="76">
        <f t="shared" si="4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5"/>
        <v>0.94999999999999929</v>
      </c>
      <c r="L31" s="53">
        <f t="shared" si="24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5">
        <v>5.91</v>
      </c>
      <c r="V31" s="57">
        <v>4</v>
      </c>
      <c r="W31" s="71">
        <f t="shared" si="6"/>
        <v>248.39999999999998</v>
      </c>
      <c r="X31" s="85">
        <f t="shared" si="7"/>
        <v>99</v>
      </c>
      <c r="Y31" s="61">
        <v>3</v>
      </c>
      <c r="Z31" s="33">
        <f t="shared" si="0"/>
        <v>23.6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22"/>
        <v>-66.298456178235</v>
      </c>
      <c r="AG31" s="167">
        <f t="shared" si="23"/>
        <v>-1.0454952053431032E-2</v>
      </c>
      <c r="AH31"/>
      <c r="AI31" s="22">
        <f t="shared" si="3"/>
        <v>1987199999.9999998</v>
      </c>
      <c r="AJ31" s="174">
        <f t="shared" si="14"/>
        <v>-0.28302147024388613</v>
      </c>
      <c r="AK31" s="174">
        <f t="shared" si="8"/>
        <v>-1.0514729544664493E-2</v>
      </c>
      <c r="AL31" s="172">
        <f>LN(AI31/AI29)/(AE31-AE29)</f>
        <v>-7.1792054429766997E-3</v>
      </c>
      <c r="AM31" s="187">
        <f t="shared" si="15"/>
        <v>10.430208333333342</v>
      </c>
      <c r="AN31" s="187">
        <f>AM30+AM31</f>
        <v>21.902256944444449</v>
      </c>
      <c r="AO31" s="187"/>
      <c r="AP31" s="187"/>
      <c r="AQ31" s="189">
        <f t="shared" si="9"/>
        <v>31.785542168674699</v>
      </c>
      <c r="AR31" s="189">
        <f t="shared" si="10"/>
        <v>61.05253012048194</v>
      </c>
      <c r="AS31" s="189">
        <f t="shared" si="11"/>
        <v>0</v>
      </c>
      <c r="AT31" s="189">
        <f t="shared" si="12"/>
        <v>2.3543132530120485</v>
      </c>
      <c r="AU31" s="189">
        <f t="shared" si="13"/>
        <v>7.2225542168674703</v>
      </c>
      <c r="AV31" s="190" t="s">
        <v>134</v>
      </c>
      <c r="AW31" s="189">
        <f t="shared" si="16"/>
        <v>8.8301511535401787</v>
      </c>
      <c r="AX31" s="189">
        <f t="shared" si="17"/>
        <v>5.7791567223548128</v>
      </c>
      <c r="AY31" s="189">
        <f t="shared" si="18"/>
        <v>0</v>
      </c>
      <c r="AZ31" s="189">
        <f t="shared" si="19"/>
        <v>0.27249005568814688</v>
      </c>
      <c r="BA31" s="189">
        <f t="shared" si="20"/>
        <v>0.19363564041368253</v>
      </c>
      <c r="BB31" s="190"/>
      <c r="BC31" s="189">
        <f>(AW30+AW31)/$AN31</f>
        <v>1.3473306761279062</v>
      </c>
      <c r="BD31" s="189">
        <f>(AX30+AX31)/$AN31</f>
        <v>0.31270005464773581</v>
      </c>
      <c r="BE31" s="189">
        <f>(AY30+AY31)/$AN31</f>
        <v>0</v>
      </c>
      <c r="BF31" s="189">
        <f>(AZ30+AZ31)/$AN31</f>
        <v>1.0290800343163105E-2</v>
      </c>
      <c r="BG31" s="189">
        <f>(BA30+BA31)/$AN31</f>
        <v>1.3323934131117565E-3</v>
      </c>
      <c r="BH31" s="189"/>
      <c r="BI31" s="189"/>
      <c r="BJ31" s="189"/>
      <c r="BK31" s="189"/>
      <c r="BL31" s="189"/>
      <c r="BM31" s="190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</row>
    <row r="32" spans="1:114" ht="12.75" customHeight="1" x14ac:dyDescent="0.3">
      <c r="A32" s="17" t="s">
        <v>59</v>
      </c>
      <c r="B32" s="12" t="s">
        <v>25</v>
      </c>
      <c r="C32" s="28">
        <v>42421</v>
      </c>
      <c r="D32" s="63">
        <v>0.52430555555555558</v>
      </c>
      <c r="E32" s="10">
        <f t="shared" si="21"/>
        <v>256.75</v>
      </c>
      <c r="F32" s="76">
        <f t="shared" si="4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5"/>
        <v>1.9499999999999993</v>
      </c>
      <c r="L32" s="53">
        <f t="shared" si="24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5">
        <v>6.26</v>
      </c>
      <c r="V32" s="57">
        <v>4</v>
      </c>
      <c r="W32" s="71">
        <f t="shared" si="6"/>
        <v>247.89999999999998</v>
      </c>
      <c r="X32" s="85">
        <f t="shared" si="7"/>
        <v>103</v>
      </c>
      <c r="Y32" s="61">
        <v>2.2000000000000002</v>
      </c>
      <c r="Z32" s="33">
        <f t="shared" si="0"/>
        <v>25.8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22"/>
        <v>-1313.3233036132749</v>
      </c>
      <c r="AG32" s="167">
        <f t="shared" si="23"/>
        <v>-5.2778107161650695E-4</v>
      </c>
      <c r="AH32"/>
      <c r="AI32" s="22">
        <f t="shared" si="3"/>
        <v>1958409999.9999998</v>
      </c>
      <c r="AJ32" s="174">
        <f t="shared" si="14"/>
        <v>-1.4593693225038977E-2</v>
      </c>
      <c r="AK32" s="174">
        <f t="shared" si="8"/>
        <v>-6.1232279265897849E-4</v>
      </c>
      <c r="AL32" s="172"/>
      <c r="AM32" s="187">
        <f t="shared" si="15"/>
        <v>7.8947916666666602</v>
      </c>
      <c r="AN32" s="187"/>
      <c r="AO32" s="187"/>
      <c r="AP32" s="187"/>
      <c r="AQ32" s="189">
        <f t="shared" si="9"/>
        <v>36.550120385232752</v>
      </c>
      <c r="AR32" s="189">
        <f t="shared" si="10"/>
        <v>63.268218298555382</v>
      </c>
      <c r="AS32" s="189">
        <f t="shared" si="11"/>
        <v>0</v>
      </c>
      <c r="AT32" s="189">
        <f t="shared" si="12"/>
        <v>2.5267495987158908</v>
      </c>
      <c r="AU32" s="189">
        <f t="shared" si="13"/>
        <v>7.3216051364365979</v>
      </c>
      <c r="AV32" s="190" t="s">
        <v>135</v>
      </c>
      <c r="AW32" s="189">
        <f t="shared" si="16"/>
        <v>6.6855421686746972</v>
      </c>
      <c r="AX32" s="189">
        <f t="shared" si="17"/>
        <v>2.5474698795180615</v>
      </c>
      <c r="AY32" s="189">
        <f t="shared" si="18"/>
        <v>0</v>
      </c>
      <c r="AZ32" s="189">
        <f t="shared" si="19"/>
        <v>-0.18568674698795151</v>
      </c>
      <c r="BA32" s="189">
        <f t="shared" si="20"/>
        <v>0.13744578313252998</v>
      </c>
      <c r="BB32" s="190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</row>
    <row r="33" spans="1:99" ht="13" x14ac:dyDescent="0.3">
      <c r="A33" s="17" t="s">
        <v>59</v>
      </c>
      <c r="B33" s="12" t="s">
        <v>26</v>
      </c>
      <c r="C33" s="28">
        <v>42422</v>
      </c>
      <c r="D33" s="63">
        <v>0.35069444444444442</v>
      </c>
      <c r="E33" s="10">
        <f t="shared" si="21"/>
        <v>276.58333333333337</v>
      </c>
      <c r="F33" s="76">
        <f t="shared" si="4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5"/>
        <v>2.2200000000000006</v>
      </c>
      <c r="L33" s="53">
        <f t="shared" si="24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5">
        <v>6.69</v>
      </c>
      <c r="V33" s="57">
        <v>12</v>
      </c>
      <c r="W33" s="71">
        <f t="shared" si="6"/>
        <v>246.29999999999995</v>
      </c>
      <c r="X33" s="85">
        <f t="shared" si="7"/>
        <v>115</v>
      </c>
      <c r="Y33" s="61">
        <v>1.7</v>
      </c>
      <c r="Z33" s="33">
        <f t="shared" si="0"/>
        <v>27.5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22"/>
        <v>-43.75501885325982</v>
      </c>
      <c r="AG33" s="167">
        <f t="shared" si="23"/>
        <v>-1.584154683796473E-2</v>
      </c>
      <c r="AH33"/>
      <c r="AI33" s="22">
        <f t="shared" si="3"/>
        <v>1421150999.9999995</v>
      </c>
      <c r="AJ33" s="174">
        <f t="shared" si="14"/>
        <v>-0.32066581286762036</v>
      </c>
      <c r="AK33" s="174">
        <f t="shared" si="8"/>
        <v>-1.6168024178199316E-2</v>
      </c>
      <c r="AL33" s="172">
        <f>LN(AI33/AI31)/(AE33-AE31)</f>
        <v>-7.6776986128089895E-3</v>
      </c>
      <c r="AM33" s="187">
        <f t="shared" si="15"/>
        <v>5.648368055555566</v>
      </c>
      <c r="AN33" s="187">
        <f>AM32+AM33</f>
        <v>13.543159722222226</v>
      </c>
      <c r="AO33" s="187">
        <f>AM32+AM33+AM31+AM30</f>
        <v>35.445416666666674</v>
      </c>
      <c r="AP33" s="187"/>
      <c r="AQ33" s="189">
        <f t="shared" si="9"/>
        <v>38.001376518218628</v>
      </c>
      <c r="AR33" s="189">
        <f t="shared" si="10"/>
        <v>65.214655870445355</v>
      </c>
      <c r="AS33" s="189">
        <f t="shared" si="11"/>
        <v>0</v>
      </c>
      <c r="AT33" s="189">
        <f t="shared" si="12"/>
        <v>2.8020364372469633</v>
      </c>
      <c r="AU33" s="189">
        <f t="shared" si="13"/>
        <v>7.6881497975708513</v>
      </c>
      <c r="AV33" s="190" t="s">
        <v>136</v>
      </c>
      <c r="AW33" s="189">
        <f t="shared" si="16"/>
        <v>4.7501203852327514</v>
      </c>
      <c r="AX33" s="189">
        <f t="shared" si="17"/>
        <v>2.1317817014446234</v>
      </c>
      <c r="AY33" s="189">
        <f t="shared" si="18"/>
        <v>0</v>
      </c>
      <c r="AZ33" s="189">
        <f t="shared" si="19"/>
        <v>-0.28325040128410928</v>
      </c>
      <c r="BA33" s="189">
        <f t="shared" si="20"/>
        <v>0.38839486356340203</v>
      </c>
      <c r="BB33" s="190" t="s">
        <v>181</v>
      </c>
      <c r="BC33" s="189">
        <f>(AW32+AW33)/$AN33</f>
        <v>0.84438659725346799</v>
      </c>
      <c r="BD33" s="189">
        <f>(AX32+AX33)/$AN33</f>
        <v>0.34550663781102414</v>
      </c>
      <c r="BE33" s="189">
        <f>(AY32+AY33)/$AN33</f>
        <v>0</v>
      </c>
      <c r="BF33" s="189">
        <f>(AZ32+AZ33)/$AN33</f>
        <v>-3.4625387124587154E-2</v>
      </c>
      <c r="BG33" s="189">
        <f>(BA32+BA33)/$AN33</f>
        <v>3.8827028365700289E-2</v>
      </c>
      <c r="BH33" s="189">
        <f>(AW32+AW33+AW31+AW30)/$AO33</f>
        <v>1.1551633204554301</v>
      </c>
      <c r="BI33" s="189">
        <f>(AX32+AX33+AX31+AX30)/$AO33</f>
        <v>0.32523495584241158</v>
      </c>
      <c r="BJ33" s="189">
        <f>(AY32+AY33+AY31+AY30)/$AO33</f>
        <v>0</v>
      </c>
      <c r="BK33" s="189">
        <f>(AZ32+AZ33+AZ31+AZ30)/$AO33</f>
        <v>-6.8709982247481538E-3</v>
      </c>
      <c r="BL33" s="189">
        <f>(BA32+BA33+BA31+BA30)/$AO33</f>
        <v>1.5658528570858692E-2</v>
      </c>
      <c r="BM33" s="190"/>
      <c r="BN33" s="189">
        <v>1.0021056816024034</v>
      </c>
      <c r="BO33" s="189">
        <v>1.13371889930392</v>
      </c>
      <c r="BP33" s="189">
        <v>0.86591897070179857</v>
      </c>
      <c r="BQ33" s="189">
        <v>0</v>
      </c>
      <c r="BR33" s="189">
        <v>0</v>
      </c>
      <c r="BS33" s="189">
        <v>3.0769503892397174</v>
      </c>
      <c r="BT33" s="189">
        <v>3.7197211857466647E-2</v>
      </c>
      <c r="BU33" s="189">
        <v>2.4060262338839076</v>
      </c>
      <c r="BV33" s="189">
        <v>0.79933942339355013</v>
      </c>
      <c r="BW33" s="189">
        <v>1.2805804677013606</v>
      </c>
      <c r="BX33" s="189">
        <v>1.599408840060812</v>
      </c>
      <c r="BY33" s="189">
        <v>2.0186199141361549</v>
      </c>
      <c r="BZ33" s="189">
        <v>1.5334398875487942</v>
      </c>
      <c r="CA33" s="189">
        <v>0.45444188950224429</v>
      </c>
      <c r="CB33" s="189">
        <v>0.69715904718835875</v>
      </c>
      <c r="CC33" s="189">
        <v>3.8714843038186446</v>
      </c>
      <c r="CD33" s="189">
        <v>0.14125317875012464</v>
      </c>
      <c r="CE33" s="189">
        <v>1.8887331128252349</v>
      </c>
      <c r="CF33" s="189">
        <v>0.53527676136916669</v>
      </c>
      <c r="CG33" s="189">
        <v>0.25433484537237944</v>
      </c>
      <c r="CH33" s="189">
        <v>1.6237860934399126</v>
      </c>
      <c r="CI33" s="189">
        <v>36.367937106313093</v>
      </c>
      <c r="CJ33" s="189">
        <v>22.550264467627034</v>
      </c>
      <c r="CK33" s="189">
        <v>0.70711746761693539</v>
      </c>
      <c r="CL33" s="189">
        <v>0.55537069669698402</v>
      </c>
      <c r="CM33" s="189">
        <v>0.59974084023940721</v>
      </c>
      <c r="CN33" s="189">
        <v>2.7908679983700329</v>
      </c>
      <c r="CO33" s="189">
        <v>0.19241395085745749</v>
      </c>
      <c r="CP33" s="189">
        <v>0.65411675094891419</v>
      </c>
      <c r="CQ33" s="189">
        <v>105.64029574678584</v>
      </c>
      <c r="CR33" s="189">
        <v>0.22152024978389878</v>
      </c>
      <c r="CS33" s="189">
        <v>0.65599887999566009</v>
      </c>
      <c r="CT33" s="189">
        <v>2.8726770639569845</v>
      </c>
      <c r="CU33" s="189">
        <v>0.48827741061277852</v>
      </c>
    </row>
    <row r="34" spans="1:99" ht="14.5" x14ac:dyDescent="0.35">
      <c r="A34" s="17" t="s">
        <v>59</v>
      </c>
      <c r="B34" s="12" t="s">
        <v>27</v>
      </c>
      <c r="C34" s="28">
        <v>42423</v>
      </c>
      <c r="D34" s="63">
        <v>0.4236111111111111</v>
      </c>
      <c r="E34" s="10">
        <f t="shared" si="21"/>
        <v>302.33333333333337</v>
      </c>
      <c r="F34" s="76">
        <f t="shared" si="4"/>
        <v>12.597222222222223</v>
      </c>
      <c r="G34" s="154">
        <v>5.64</v>
      </c>
      <c r="H34" s="154">
        <v>9.64</v>
      </c>
      <c r="I34" s="153">
        <v>58.6</v>
      </c>
      <c r="J34" s="153">
        <v>11.4</v>
      </c>
      <c r="K34" s="53">
        <f t="shared" si="5"/>
        <v>4.0000000000000009</v>
      </c>
      <c r="L34" s="53">
        <f t="shared" si="24"/>
        <v>3.16</v>
      </c>
      <c r="M34" s="153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5">
        <v>6.96</v>
      </c>
      <c r="V34" s="57">
        <v>10</v>
      </c>
      <c r="W34" s="71">
        <f t="shared" si="6"/>
        <v>235.79999999999995</v>
      </c>
      <c r="X34" s="85">
        <f t="shared" si="7"/>
        <v>125</v>
      </c>
      <c r="Y34" s="61">
        <v>1.5</v>
      </c>
      <c r="Z34" s="33">
        <f t="shared" si="0"/>
        <v>29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22"/>
        <v>-783.24241455669971</v>
      </c>
      <c r="AG34" s="167">
        <f t="shared" si="23"/>
        <v>-8.8497145670060953E-4</v>
      </c>
      <c r="AH34"/>
      <c r="AI34" s="22">
        <f t="shared" si="3"/>
        <v>1329911999.9999995</v>
      </c>
      <c r="AJ34" s="174">
        <f t="shared" si="14"/>
        <v>-6.6354332033262381E-2</v>
      </c>
      <c r="AK34" s="174">
        <f t="shared" si="8"/>
        <v>-2.5768672634276651E-3</v>
      </c>
      <c r="AL34" s="172"/>
      <c r="AM34" s="187">
        <f t="shared" si="15"/>
        <v>6.1209895833333334</v>
      </c>
      <c r="AN34" s="187"/>
      <c r="AO34" s="187"/>
      <c r="AP34" s="187"/>
      <c r="AQ34" s="189">
        <f t="shared" si="9"/>
        <v>33.6</v>
      </c>
      <c r="AR34" s="189">
        <f t="shared" si="10"/>
        <v>64</v>
      </c>
      <c r="AS34" s="189">
        <f t="shared" si="11"/>
        <v>0</v>
      </c>
      <c r="AT34" s="189">
        <f t="shared" si="12"/>
        <v>2.68</v>
      </c>
      <c r="AU34" s="189">
        <f t="shared" si="13"/>
        <v>7.629999999999999</v>
      </c>
      <c r="AV34" s="190" t="s">
        <v>137</v>
      </c>
      <c r="AW34" s="189">
        <f t="shared" si="16"/>
        <v>4.4013765182186262</v>
      </c>
      <c r="AX34" s="189">
        <f t="shared" si="17"/>
        <v>-1.2146558704453554</v>
      </c>
      <c r="AY34" s="189">
        <f t="shared" si="18"/>
        <v>0</v>
      </c>
      <c r="AZ34" s="189">
        <f t="shared" si="19"/>
        <v>0.12203643724696311</v>
      </c>
      <c r="BA34" s="189">
        <f t="shared" si="20"/>
        <v>-5.8149797570851369E-2</v>
      </c>
      <c r="BB34" s="190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</row>
    <row r="35" spans="1:99" ht="15" thickBot="1" x14ac:dyDescent="0.4">
      <c r="A35" s="23" t="s">
        <v>59</v>
      </c>
      <c r="B35" s="13" t="s">
        <v>28</v>
      </c>
      <c r="C35" s="28">
        <v>42424</v>
      </c>
      <c r="D35" s="64">
        <v>0.3833333333333333</v>
      </c>
      <c r="E35" s="152">
        <f>F35*24</f>
        <v>325.36666666666667</v>
      </c>
      <c r="F35" s="77">
        <f t="shared" si="4"/>
        <v>13.556944444444445</v>
      </c>
      <c r="G35" s="157">
        <v>4.1500000000000004</v>
      </c>
      <c r="H35" s="158">
        <v>9.15</v>
      </c>
      <c r="I35" s="155">
        <v>45.4</v>
      </c>
      <c r="J35" s="155">
        <v>11</v>
      </c>
      <c r="K35" s="161">
        <f t="shared" si="5"/>
        <v>5</v>
      </c>
      <c r="L35" s="161">
        <f t="shared" si="24"/>
        <v>3.6500000000000004</v>
      </c>
      <c r="M35" s="156">
        <v>1</v>
      </c>
      <c r="N35" s="66">
        <v>14.6</v>
      </c>
      <c r="O35" s="66">
        <v>73.400000000000006</v>
      </c>
      <c r="P35" s="67">
        <v>0</v>
      </c>
      <c r="Q35" s="67">
        <v>3.23</v>
      </c>
      <c r="R35" s="67">
        <v>7.81</v>
      </c>
      <c r="S35" s="65"/>
      <c r="T35" s="65">
        <v>182</v>
      </c>
      <c r="U35" s="78">
        <v>7.25</v>
      </c>
      <c r="V35" s="65">
        <v>10</v>
      </c>
      <c r="W35" s="71">
        <f t="shared" si="6"/>
        <v>226.79999999999995</v>
      </c>
      <c r="X35" s="85">
        <f t="shared" si="7"/>
        <v>135</v>
      </c>
      <c r="Y35" s="68">
        <v>1</v>
      </c>
      <c r="Z35" s="68">
        <f t="shared" si="0"/>
        <v>30</v>
      </c>
      <c r="AA35" s="67">
        <v>0</v>
      </c>
      <c r="AB35" s="68">
        <f t="shared" si="0"/>
        <v>40</v>
      </c>
      <c r="AC35" s="67">
        <v>0</v>
      </c>
      <c r="AD35" s="68">
        <f t="shared" si="1"/>
        <v>11.299999999999999</v>
      </c>
      <c r="AE35" s="6">
        <v>325</v>
      </c>
      <c r="AF35" s="4"/>
      <c r="AG35" s="168"/>
      <c r="AH35"/>
      <c r="AI35" s="163">
        <f t="shared" si="3"/>
        <v>941219999.99999988</v>
      </c>
      <c r="AJ35" s="175">
        <f t="shared" si="14"/>
        <v>-0.34569114751703395</v>
      </c>
      <c r="AK35" s="175">
        <f t="shared" si="8"/>
        <v>-1.525108003751623E-2</v>
      </c>
      <c r="AL35" s="172">
        <f>LN(AI35/AI33)/(AE35-AE33)</f>
        <v>-8.5104057738443345E-3</v>
      </c>
      <c r="AM35" s="187">
        <f t="shared" si="15"/>
        <v>4.6978402777777708</v>
      </c>
      <c r="AN35" s="187">
        <f>AM34+AM35</f>
        <v>10.818829861111105</v>
      </c>
      <c r="AO35" s="187">
        <f>AM34+AM35</f>
        <v>10.818829861111105</v>
      </c>
      <c r="AP35" s="187"/>
      <c r="AQ35" s="189">
        <f t="shared" si="9"/>
        <v>14.6</v>
      </c>
      <c r="AR35" s="189">
        <f t="shared" si="10"/>
        <v>73.400000000000006</v>
      </c>
      <c r="AS35" s="189">
        <f t="shared" si="11"/>
        <v>0</v>
      </c>
      <c r="AT35" s="189">
        <f t="shared" si="12"/>
        <v>3.2300000000000004</v>
      </c>
      <c r="AU35" s="189">
        <f t="shared" si="13"/>
        <v>7.81</v>
      </c>
      <c r="AV35" s="190" t="s">
        <v>138</v>
      </c>
      <c r="AW35" s="189">
        <f t="shared" si="16"/>
        <v>19</v>
      </c>
      <c r="AX35" s="189">
        <f t="shared" si="17"/>
        <v>9.4000000000000057</v>
      </c>
      <c r="AY35" s="189">
        <f t="shared" si="18"/>
        <v>0</v>
      </c>
      <c r="AZ35" s="189">
        <f t="shared" si="19"/>
        <v>-0.54999999999999982</v>
      </c>
      <c r="BA35" s="189">
        <f t="shared" si="20"/>
        <v>0.1800000000000006</v>
      </c>
      <c r="BB35" s="190" t="s">
        <v>180</v>
      </c>
      <c r="BC35" s="189">
        <f>(AW34+AW35)/$AN35</f>
        <v>2.1630228794276722</v>
      </c>
      <c r="BD35" s="189">
        <f>(AX34+AX35)/$AN35</f>
        <v>0.75658312725457788</v>
      </c>
      <c r="BE35" s="189">
        <f>(AY34+AY35)/$AN35</f>
        <v>0</v>
      </c>
      <c r="BF35" s="189">
        <f>(AZ34+AZ35)/$AN35</f>
        <v>-3.9557287455954541E-2</v>
      </c>
      <c r="BG35" s="189">
        <f>(BA34+BA35)/$AN35</f>
        <v>1.1262789413774467E-2</v>
      </c>
      <c r="BH35" s="189">
        <f>(AW34+AW35)/$AN35</f>
        <v>2.1630228794276722</v>
      </c>
      <c r="BI35" s="189">
        <f>(AX34+AX35)/$AN35</f>
        <v>0.75658312725457788</v>
      </c>
      <c r="BJ35" s="189">
        <f>(AY34+AY35)/$AN35</f>
        <v>0</v>
      </c>
      <c r="BK35" s="189">
        <f>(AZ34+AZ35)/$AN35</f>
        <v>-3.9557287455954541E-2</v>
      </c>
      <c r="BL35" s="189">
        <f>(BA34+BA35)/$AN35</f>
        <v>1.1262789413774467E-2</v>
      </c>
      <c r="BM35" s="190"/>
      <c r="BN35" s="189">
        <v>1.4211100563759373</v>
      </c>
      <c r="BO35" s="189">
        <v>1.1923573058393506</v>
      </c>
      <c r="BP35" s="189">
        <v>0.73563391455950955</v>
      </c>
      <c r="BQ35" s="189">
        <v>0</v>
      </c>
      <c r="BR35" s="189">
        <v>0</v>
      </c>
      <c r="BS35" s="189">
        <v>3.0392497718409275</v>
      </c>
      <c r="BT35" s="189">
        <v>4.6124542703258636E-2</v>
      </c>
      <c r="BU35" s="189">
        <v>2.7277975407790476</v>
      </c>
      <c r="BV35" s="189">
        <v>0.80111013312829515</v>
      </c>
      <c r="BW35" s="189">
        <v>1.4212764407168745</v>
      </c>
      <c r="BX35" s="189">
        <v>1.5939828722839753</v>
      </c>
      <c r="BY35" s="189">
        <v>2.0346334084114743</v>
      </c>
      <c r="BZ35" s="189">
        <v>1.566832288894028</v>
      </c>
      <c r="CA35" s="189">
        <v>0.47833486187295354</v>
      </c>
      <c r="CB35" s="189">
        <v>0.69600229471420971</v>
      </c>
      <c r="CC35" s="189">
        <v>3.9980851194317282</v>
      </c>
      <c r="CD35" s="189">
        <v>0.19637637045749037</v>
      </c>
      <c r="CE35" s="189">
        <v>1.9450038318982878</v>
      </c>
      <c r="CF35" s="189">
        <v>0.53718043706868757</v>
      </c>
      <c r="CG35" s="189">
        <v>0.24703194669328862</v>
      </c>
      <c r="CH35" s="189">
        <v>1.6111708204581001</v>
      </c>
      <c r="CI35" s="189">
        <v>32.954967222413302</v>
      </c>
      <c r="CJ35" s="189">
        <v>25.701591316781123</v>
      </c>
      <c r="CK35" s="189">
        <v>0.69957544875316069</v>
      </c>
      <c r="CL35" s="189">
        <v>0.57733520633420721</v>
      </c>
      <c r="CM35" s="189">
        <v>0.50560713592367301</v>
      </c>
      <c r="CN35" s="189">
        <v>2.5632679073242945</v>
      </c>
      <c r="CO35" s="189">
        <v>0.23347811619852121</v>
      </c>
      <c r="CP35" s="189">
        <v>0.6460916343996852</v>
      </c>
      <c r="CQ35" s="189">
        <v>111.88853641505494</v>
      </c>
      <c r="CR35" s="189">
        <v>0.36893360605374409</v>
      </c>
      <c r="CS35" s="189">
        <v>0.11295226088835543</v>
      </c>
      <c r="CT35" s="189">
        <v>2.6262517316929674</v>
      </c>
      <c r="CU35" s="189">
        <v>0.55735120359195089</v>
      </c>
    </row>
    <row r="36" spans="1:99" ht="13" x14ac:dyDescent="0.3">
      <c r="A36" s="17" t="s">
        <v>60</v>
      </c>
      <c r="B36" s="12" t="s">
        <v>49</v>
      </c>
      <c r="C36" s="49">
        <v>42410</v>
      </c>
      <c r="D36" s="29">
        <v>0.61597222222222225</v>
      </c>
      <c r="E36" s="10">
        <f>F36*24</f>
        <v>0</v>
      </c>
      <c r="F36" s="79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5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66"/>
      <c r="AH36"/>
      <c r="AI36" s="176"/>
      <c r="AJ36" s="173"/>
      <c r="AK36" s="173"/>
      <c r="AL36" s="166"/>
      <c r="AM36" s="186"/>
      <c r="AN36" s="186"/>
      <c r="AO36" s="186"/>
      <c r="AP36" s="173"/>
      <c r="AQ36" s="188"/>
      <c r="AR36" s="188"/>
      <c r="AS36" s="188"/>
      <c r="AT36" s="188"/>
      <c r="AU36" s="188"/>
      <c r="AW36" s="188"/>
      <c r="AX36" s="188"/>
      <c r="AY36" s="188"/>
      <c r="AZ36" s="188"/>
      <c r="BA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</row>
    <row r="37" spans="1:99" ht="13" x14ac:dyDescent="0.3">
      <c r="A37" s="17" t="s">
        <v>60</v>
      </c>
      <c r="B37" s="16" t="s">
        <v>45</v>
      </c>
      <c r="C37" s="28">
        <v>42410</v>
      </c>
      <c r="D37" s="29">
        <v>0.82777777777777783</v>
      </c>
      <c r="E37" s="10">
        <f>F37*24</f>
        <v>0</v>
      </c>
      <c r="F37" s="76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0">
        <v>8.92</v>
      </c>
      <c r="V37" s="60">
        <v>4</v>
      </c>
      <c r="W37" s="71">
        <f>W36-V36+Y37+AA37+AC37</f>
        <v>264.5</v>
      </c>
      <c r="X37" s="85">
        <f>SUM(V37,X36)</f>
        <v>7.5</v>
      </c>
      <c r="Y37" s="33">
        <v>0</v>
      </c>
      <c r="Z37" s="33">
        <f t="shared" ref="Z37:Z51" si="25">SUM(Y37,Z36)</f>
        <v>0</v>
      </c>
      <c r="AA37" s="33">
        <v>0</v>
      </c>
      <c r="AB37" s="33">
        <f t="shared" ref="AB37:AB51" si="26">SUM(AA37,AB36)</f>
        <v>0</v>
      </c>
      <c r="AC37" s="33">
        <v>0</v>
      </c>
      <c r="AD37" s="33">
        <f t="shared" ref="AD37:AD51" si="27">SUM(AC37,AD36)</f>
        <v>0</v>
      </c>
      <c r="AE37" s="4">
        <f t="shared" ref="AE37:AE50" si="28">F37*24</f>
        <v>0</v>
      </c>
      <c r="AF37" s="54"/>
      <c r="AG37" s="167"/>
      <c r="AH37"/>
      <c r="AI37" s="22">
        <f t="shared" ref="AI37:AI51" si="29">G37*W37*1000000</f>
        <v>60835000</v>
      </c>
      <c r="AJ37" s="174"/>
      <c r="AK37" s="174"/>
      <c r="AL37" s="167"/>
      <c r="AM37" s="187"/>
      <c r="AN37" s="187"/>
      <c r="AO37" s="187"/>
      <c r="AP37" s="174"/>
      <c r="AQ37" s="189">
        <f>(N37*W37/1000+AC37*2220/1000+AA37*180.15/1000)/((W37+AA37+AC37)/1000)</f>
        <v>36.399999999999991</v>
      </c>
      <c r="AR37" s="189">
        <f>(O37*W37/1000)/((W37+AA37+AC37)/1000)</f>
        <v>0</v>
      </c>
      <c r="AS37" s="189">
        <f>(P37*W37/1000)/((W37+AA37+AC37)/1000)</f>
        <v>5.86</v>
      </c>
      <c r="AT37" s="189">
        <f>(Q37*W37/1000+AA37*4.16/1000)/((W37+AA37+AC37)/1000)</f>
        <v>2.1099999999999994</v>
      </c>
      <c r="AU37" s="189">
        <f>(R37*W37/1000)/((W37+AA37+AC37)/1000)</f>
        <v>1.6199999999999999</v>
      </c>
      <c r="AW37" s="189"/>
      <c r="AX37" s="189"/>
      <c r="AY37" s="189"/>
      <c r="AZ37" s="189"/>
      <c r="BA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N37" s="189"/>
      <c r="BO37" s="189"/>
      <c r="BP37" s="189"/>
      <c r="BQ37" s="189"/>
      <c r="BR37" s="189"/>
      <c r="BS37" s="189"/>
      <c r="BT37" s="189"/>
      <c r="BU37" s="189"/>
      <c r="BV37" s="189"/>
      <c r="BW37" s="189"/>
      <c r="BX37" s="189"/>
      <c r="BY37" s="189"/>
      <c r="BZ37" s="189"/>
      <c r="CA37" s="189"/>
      <c r="CB37" s="189"/>
      <c r="CC37" s="189"/>
      <c r="CD37" s="189"/>
      <c r="CE37" s="189"/>
      <c r="CF37" s="189"/>
      <c r="CG37" s="189"/>
      <c r="CH37" s="189"/>
      <c r="CI37" s="189"/>
      <c r="CJ37" s="189"/>
      <c r="CK37" s="189"/>
      <c r="CL37" s="189"/>
      <c r="CM37" s="189"/>
      <c r="CN37" s="189"/>
      <c r="CO37" s="189"/>
      <c r="CP37" s="189"/>
      <c r="CQ37" s="189"/>
      <c r="CR37" s="189"/>
      <c r="CS37" s="189"/>
      <c r="CT37" s="189"/>
      <c r="CU37" s="189"/>
    </row>
    <row r="38" spans="1:99" ht="13" x14ac:dyDescent="0.3">
      <c r="A38" s="17" t="s">
        <v>60</v>
      </c>
      <c r="B38" s="8" t="s">
        <v>4</v>
      </c>
      <c r="C38" s="28">
        <v>42411</v>
      </c>
      <c r="D38" s="29">
        <v>0.41250000000000003</v>
      </c>
      <c r="E38" s="10">
        <f>F38*24</f>
        <v>14.033333333333331</v>
      </c>
      <c r="F38" s="76">
        <f t="shared" ref="F38:F51" si="30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31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5">
        <v>8.84</v>
      </c>
      <c r="V38" s="60">
        <v>4</v>
      </c>
      <c r="W38" s="71">
        <f t="shared" ref="W38:W51" si="32">W37-V37+Y38+AA38+AC38</f>
        <v>260.5</v>
      </c>
      <c r="X38" s="85">
        <f t="shared" ref="X38:X51" si="33">SUM(V38,X37)</f>
        <v>11.5</v>
      </c>
      <c r="Y38" s="33">
        <v>0</v>
      </c>
      <c r="Z38" s="33">
        <f t="shared" si="25"/>
        <v>0</v>
      </c>
      <c r="AA38" s="33">
        <v>0</v>
      </c>
      <c r="AB38" s="33">
        <f t="shared" si="26"/>
        <v>0</v>
      </c>
      <c r="AC38" s="33">
        <v>0</v>
      </c>
      <c r="AD38" s="33">
        <f t="shared" si="27"/>
        <v>0</v>
      </c>
      <c r="AE38" s="22">
        <f t="shared" si="28"/>
        <v>14.033333333333331</v>
      </c>
      <c r="AF38" s="54">
        <f t="shared" ref="AF38:AF50" si="34">((AE38-AE37)*LN(2)/LN(G38/G37))</f>
        <v>18.420309372544878</v>
      </c>
      <c r="AG38" s="167">
        <f t="shared" si="23"/>
        <v>3.7629508090296679E-2</v>
      </c>
      <c r="AH38"/>
      <c r="AI38" s="22">
        <f t="shared" si="29"/>
        <v>101595000</v>
      </c>
      <c r="AJ38" s="174">
        <f>LN(AI38/AI37)</f>
        <v>0.51282904009556429</v>
      </c>
      <c r="AK38" s="174">
        <f>LN(AI38/AI37)/(AE38-AE37)</f>
        <v>3.654363706144164E-2</v>
      </c>
      <c r="AL38" s="167"/>
      <c r="AM38" s="187">
        <f>(G37+G38)/2*(E38-E37)/24</f>
        <v>0.18126388888888886</v>
      </c>
      <c r="AN38" s="187"/>
      <c r="AO38" s="187"/>
      <c r="AP38" s="174"/>
      <c r="AQ38" s="189">
        <f t="shared" ref="AQ38:AQ51" si="35">(N38*W38/1000+AC38*2220/1000+AA38*180.15/1000)/((W38+AA38+AC38)/1000)</f>
        <v>33.4</v>
      </c>
      <c r="AR38" s="189">
        <f t="shared" ref="AR38:AR51" si="36">(O38*W38/1000)/((W38+AA38+AC38)/1000)</f>
        <v>5</v>
      </c>
      <c r="AS38" s="189">
        <f t="shared" ref="AS38:AS51" si="37">(P38*W38/1000)/((W38+AA38+AC38)/1000)</f>
        <v>5.52</v>
      </c>
      <c r="AT38" s="189">
        <f t="shared" ref="AT38:AT51" si="38">(Q38*W38/1000+AA38*4.16/1000)/((W38+AA38+AC38)/1000)</f>
        <v>1.9199999999999997</v>
      </c>
      <c r="AU38" s="189">
        <f t="shared" ref="AU38:AU51" si="39">(R38*W38/1000)/((W38+AA38+AC38)/1000)</f>
        <v>2.1800000000000002</v>
      </c>
      <c r="AV38" s="190" t="s">
        <v>125</v>
      </c>
      <c r="AW38" s="189">
        <f>-(N38-AQ37)</f>
        <v>2.9999999999999929</v>
      </c>
      <c r="AX38" s="189">
        <f>(O38-AR37)</f>
        <v>5</v>
      </c>
      <c r="AY38" s="189">
        <f>-(P38-AS37)</f>
        <v>0.34000000000000075</v>
      </c>
      <c r="AZ38" s="189">
        <f>-(Q38-AT37)</f>
        <v>0.1899999999999995</v>
      </c>
      <c r="BA38" s="189">
        <f>(R38-AU37)</f>
        <v>0.56000000000000028</v>
      </c>
      <c r="BB38" s="190" t="s">
        <v>125</v>
      </c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</row>
    <row r="39" spans="1:99" ht="13" x14ac:dyDescent="0.3">
      <c r="A39" s="17" t="s">
        <v>60</v>
      </c>
      <c r="B39" s="8" t="s">
        <v>16</v>
      </c>
      <c r="C39" s="28">
        <v>42412</v>
      </c>
      <c r="D39" s="29">
        <v>0.46319444444444446</v>
      </c>
      <c r="E39" s="10">
        <f>F39*24</f>
        <v>39.25</v>
      </c>
      <c r="F39" s="76">
        <f t="shared" si="30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31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5">
        <v>8.75</v>
      </c>
      <c r="V39" s="60">
        <v>39</v>
      </c>
      <c r="W39" s="71">
        <f t="shared" si="32"/>
        <v>256.5</v>
      </c>
      <c r="X39" s="85">
        <f t="shared" si="33"/>
        <v>50.5</v>
      </c>
      <c r="Y39" s="33">
        <v>0</v>
      </c>
      <c r="Z39" s="33">
        <f t="shared" si="25"/>
        <v>0</v>
      </c>
      <c r="AA39" s="33">
        <v>0</v>
      </c>
      <c r="AB39" s="33">
        <f t="shared" si="26"/>
        <v>0</v>
      </c>
      <c r="AC39" s="33">
        <v>0</v>
      </c>
      <c r="AD39" s="33">
        <f t="shared" si="27"/>
        <v>0</v>
      </c>
      <c r="AE39" s="22">
        <f t="shared" si="28"/>
        <v>39.25</v>
      </c>
      <c r="AF39" s="54">
        <f t="shared" si="34"/>
        <v>18.682171323539752</v>
      </c>
      <c r="AG39" s="167">
        <f t="shared" si="23"/>
        <v>3.7102067450081232E-2</v>
      </c>
      <c r="AH39"/>
      <c r="AI39" s="22">
        <f t="shared" si="29"/>
        <v>254961000</v>
      </c>
      <c r="AJ39" s="174">
        <f t="shared" ref="AJ39:AJ51" si="40">LN(AI39/AI38)</f>
        <v>0.92011627095028448</v>
      </c>
      <c r="AK39" s="174">
        <f t="shared" ref="AK39:AK51" si="41">LN(AI39/AI38)/(AE39-AE38)</f>
        <v>3.6488417883025155E-2</v>
      </c>
      <c r="AL39" s="172">
        <f>LN(AI39/AI37)/(AE39-AE37)</f>
        <v>3.6508160790977039E-2</v>
      </c>
      <c r="AM39" s="187">
        <f t="shared" ref="AM39:AM51" si="42">(G38+G39)/2*(E39-E38)/24</f>
        <v>0.72708055555555562</v>
      </c>
      <c r="AN39" s="187">
        <f>AM38+AM39</f>
        <v>0.90834444444444451</v>
      </c>
      <c r="AO39" s="187">
        <f t="shared" ref="AO39:AO70" si="43">AM38+AM39</f>
        <v>0.90834444444444451</v>
      </c>
      <c r="AP39" s="174"/>
      <c r="AQ39" s="189">
        <f t="shared" si="35"/>
        <v>31.799999999999994</v>
      </c>
      <c r="AR39" s="189">
        <f t="shared" si="36"/>
        <v>13.6</v>
      </c>
      <c r="AS39" s="189">
        <f t="shared" si="37"/>
        <v>4.29</v>
      </c>
      <c r="AT39" s="189">
        <f t="shared" si="38"/>
        <v>1.9299999999999997</v>
      </c>
      <c r="AU39" s="189">
        <f t="shared" si="39"/>
        <v>3.3699999999999997</v>
      </c>
      <c r="AV39" s="190" t="s">
        <v>127</v>
      </c>
      <c r="AW39" s="189">
        <f t="shared" ref="AW39:AW51" si="44">-(N39-AQ38)</f>
        <v>1.5999999999999979</v>
      </c>
      <c r="AX39" s="189">
        <f t="shared" ref="AX39:AX51" si="45">(O39-AR38)</f>
        <v>8.6</v>
      </c>
      <c r="AY39" s="189">
        <f t="shared" ref="AY39:AY51" si="46">-(P39-AS38)</f>
        <v>1.2299999999999995</v>
      </c>
      <c r="AZ39" s="189">
        <f t="shared" ref="AZ39:AZ51" si="47">-(Q39-AT38)</f>
        <v>-1.0000000000000231E-2</v>
      </c>
      <c r="BA39" s="189">
        <f t="shared" ref="BA39:BA51" si="48">(R39-AU38)</f>
        <v>1.19</v>
      </c>
      <c r="BB39" s="190" t="s">
        <v>127</v>
      </c>
      <c r="BC39" s="189">
        <f>(AW38+AW39)/$AN39</f>
        <v>5.0641582365964837</v>
      </c>
      <c r="BD39" s="189">
        <f>(AX38+AX39)/$AN39</f>
        <v>14.972293916893982</v>
      </c>
      <c r="BE39" s="189">
        <f>(AY38+AY39)/$AN39</f>
        <v>1.7284192242296732</v>
      </c>
      <c r="BF39" s="189">
        <f>(AZ38+AZ39)/$AN39</f>
        <v>0.19816271360594895</v>
      </c>
      <c r="BG39" s="189">
        <f>(BA38+BA39)/$AN39</f>
        <v>1.9265819378356228</v>
      </c>
      <c r="BH39" s="189">
        <f>(AW38+AW39)/$AN39</f>
        <v>5.0641582365964837</v>
      </c>
      <c r="BI39" s="189">
        <f>(AX38+AX39)/$AN39</f>
        <v>14.972293916893982</v>
      </c>
      <c r="BJ39" s="189">
        <f>(AY38+AY39)/$AN39</f>
        <v>1.7284192242296732</v>
      </c>
      <c r="BK39" s="189">
        <f>(AZ38+AZ39)/$AN39</f>
        <v>0.19816271360594895</v>
      </c>
      <c r="BL39" s="189">
        <f>(BA38+BA39)/$AN39</f>
        <v>1.9265819378356228</v>
      </c>
      <c r="BN39" s="189">
        <v>0.72157397035726734</v>
      </c>
      <c r="BO39" s="189">
        <v>1.9770310441272434</v>
      </c>
      <c r="BP39" s="189">
        <v>1.5745425687440044</v>
      </c>
      <c r="BQ39" s="189">
        <v>4.9801970449385315</v>
      </c>
      <c r="BR39" s="189">
        <v>0.11721602400090861</v>
      </c>
      <c r="BS39" s="189">
        <v>1.9589820809909795</v>
      </c>
      <c r="BT39" s="189">
        <v>4.6853608055664981</v>
      </c>
      <c r="BU39" s="189">
        <v>0.14884223299977875</v>
      </c>
      <c r="BV39" s="189">
        <v>1.0354069025965851</v>
      </c>
      <c r="BW39" s="189">
        <v>1.343512266170481</v>
      </c>
      <c r="BX39" s="189">
        <v>2.4108981222960093</v>
      </c>
      <c r="BY39" s="189">
        <v>3.5198559919295453</v>
      </c>
      <c r="BZ39" s="189">
        <v>2.6456593034892792</v>
      </c>
      <c r="CA39" s="189">
        <v>0.7896769992857029</v>
      </c>
      <c r="CB39" s="189">
        <v>1.368907956287176</v>
      </c>
      <c r="CC39" s="189">
        <v>5.4188727157763763</v>
      </c>
      <c r="CD39" s="189">
        <v>4.4012423378849812</v>
      </c>
      <c r="CE39" s="189">
        <v>2.746268630598697</v>
      </c>
      <c r="CF39" s="189">
        <v>0.89813668330571783</v>
      </c>
      <c r="CG39" s="189">
        <v>0.9080341945919127</v>
      </c>
      <c r="CH39" s="189">
        <v>2.8398677140977502</v>
      </c>
      <c r="CI39" s="189">
        <v>36.868166140863778</v>
      </c>
      <c r="CJ39" s="189">
        <v>0.21139419662756717</v>
      </c>
      <c r="CK39" s="189">
        <v>5.554782349310447E-2</v>
      </c>
      <c r="CL39" s="189">
        <v>5.2517542017026908E-2</v>
      </c>
      <c r="CM39" s="189">
        <v>0</v>
      </c>
      <c r="CN39" s="189">
        <v>0.45837637993888669</v>
      </c>
      <c r="CO39" s="189">
        <v>0</v>
      </c>
      <c r="CP39" s="189">
        <v>0</v>
      </c>
      <c r="CQ39" s="189">
        <v>8.2847573861042072</v>
      </c>
      <c r="CR39" s="189">
        <v>0.71199402979401927</v>
      </c>
      <c r="CS39" s="189">
        <v>0.41369881867526426</v>
      </c>
      <c r="CT39" s="189">
        <v>2.1584349132063068</v>
      </c>
      <c r="CU39" s="189">
        <v>0</v>
      </c>
    </row>
    <row r="40" spans="1:99" ht="13" x14ac:dyDescent="0.3">
      <c r="A40" s="17" t="s">
        <v>60</v>
      </c>
      <c r="B40" s="8" t="s">
        <v>17</v>
      </c>
      <c r="C40" s="28">
        <v>42413</v>
      </c>
      <c r="D40" s="29">
        <v>0.375</v>
      </c>
      <c r="E40" s="10">
        <f t="shared" ref="E40:E50" si="49">F40*24</f>
        <v>61.133333333333326</v>
      </c>
      <c r="F40" s="76">
        <f t="shared" si="30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31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5">
        <v>8.74</v>
      </c>
      <c r="V40" s="60">
        <v>4</v>
      </c>
      <c r="W40" s="71">
        <f t="shared" si="32"/>
        <v>223.1</v>
      </c>
      <c r="X40" s="85">
        <f t="shared" si="33"/>
        <v>54.5</v>
      </c>
      <c r="Y40" s="33">
        <v>0</v>
      </c>
      <c r="Z40" s="33">
        <f t="shared" si="25"/>
        <v>0</v>
      </c>
      <c r="AA40" s="33">
        <v>4</v>
      </c>
      <c r="AB40" s="33">
        <f t="shared" si="26"/>
        <v>4</v>
      </c>
      <c r="AC40" s="33">
        <v>1.6</v>
      </c>
      <c r="AD40" s="33">
        <f t="shared" si="27"/>
        <v>1.6</v>
      </c>
      <c r="AE40" s="22">
        <f t="shared" si="28"/>
        <v>61.133333333333326</v>
      </c>
      <c r="AF40" s="54">
        <f t="shared" si="34"/>
        <v>15.967984028837455</v>
      </c>
      <c r="AG40" s="167">
        <f t="shared" si="23"/>
        <v>4.3408559233786365E-2</v>
      </c>
      <c r="AH40"/>
      <c r="AI40" s="22">
        <f t="shared" si="29"/>
        <v>573367000</v>
      </c>
      <c r="AJ40" s="174">
        <f t="shared" si="40"/>
        <v>0.81041540806035406</v>
      </c>
      <c r="AK40" s="174">
        <f t="shared" si="41"/>
        <v>3.7033453529033707E-2</v>
      </c>
      <c r="AL40" s="172"/>
      <c r="AM40" s="187">
        <f t="shared" si="42"/>
        <v>1.6248374999999993</v>
      </c>
      <c r="AN40" s="187"/>
      <c r="AO40" s="187"/>
      <c r="AP40" s="174"/>
      <c r="AQ40" s="189">
        <f t="shared" si="35"/>
        <v>47.264669873196326</v>
      </c>
      <c r="AR40" s="189">
        <f t="shared" si="36"/>
        <v>21.558854394403149</v>
      </c>
      <c r="AS40" s="189">
        <f t="shared" si="37"/>
        <v>3.2484608657630085</v>
      </c>
      <c r="AT40" s="189">
        <f t="shared" si="38"/>
        <v>2.3944818539571489</v>
      </c>
      <c r="AU40" s="189">
        <f t="shared" si="39"/>
        <v>4.8970791429820721</v>
      </c>
      <c r="AV40" s="190" t="s">
        <v>126</v>
      </c>
      <c r="AW40" s="189">
        <f t="shared" si="44"/>
        <v>2.4999999999999929</v>
      </c>
      <c r="AX40" s="189">
        <f t="shared" si="45"/>
        <v>8.5000000000000018</v>
      </c>
      <c r="AY40" s="189">
        <f t="shared" si="46"/>
        <v>0.96</v>
      </c>
      <c r="AZ40" s="189">
        <f t="shared" si="47"/>
        <v>-0.45000000000000018</v>
      </c>
      <c r="BA40" s="189">
        <f t="shared" si="48"/>
        <v>1.65</v>
      </c>
      <c r="BB40" s="190" t="s">
        <v>126</v>
      </c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</row>
    <row r="41" spans="1:99" ht="13" x14ac:dyDescent="0.3">
      <c r="A41" s="17" t="s">
        <v>60</v>
      </c>
      <c r="B41" s="16" t="s">
        <v>18</v>
      </c>
      <c r="C41" s="28">
        <v>42414</v>
      </c>
      <c r="D41" s="29">
        <v>0.41736111111111113</v>
      </c>
      <c r="E41" s="10">
        <f t="shared" si="49"/>
        <v>86.149999999999991</v>
      </c>
      <c r="F41" s="76">
        <f t="shared" si="30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31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5">
        <v>7.97</v>
      </c>
      <c r="V41" s="60">
        <v>10</v>
      </c>
      <c r="W41" s="71">
        <f t="shared" si="32"/>
        <v>231.3</v>
      </c>
      <c r="X41" s="85">
        <f t="shared" si="33"/>
        <v>64.5</v>
      </c>
      <c r="Y41" s="33">
        <v>2.9</v>
      </c>
      <c r="Z41" s="33">
        <f t="shared" si="25"/>
        <v>2.9</v>
      </c>
      <c r="AA41" s="33">
        <v>8</v>
      </c>
      <c r="AB41" s="33">
        <f t="shared" si="26"/>
        <v>12</v>
      </c>
      <c r="AC41" s="33">
        <v>1.3</v>
      </c>
      <c r="AD41" s="33">
        <f t="shared" si="27"/>
        <v>2.9000000000000004</v>
      </c>
      <c r="AE41" s="22">
        <f t="shared" si="28"/>
        <v>86.149999999999991</v>
      </c>
      <c r="AF41" s="54">
        <f t="shared" si="34"/>
        <v>21.626370249080633</v>
      </c>
      <c r="AG41" s="167">
        <f t="shared" si="23"/>
        <v>3.2051017927495803E-2</v>
      </c>
      <c r="AH41"/>
      <c r="AI41" s="22">
        <f t="shared" si="29"/>
        <v>1325349000.0000002</v>
      </c>
      <c r="AJ41" s="174">
        <f t="shared" si="40"/>
        <v>0.83790509961842663</v>
      </c>
      <c r="AK41" s="174">
        <f t="shared" si="41"/>
        <v>3.3493874734913789E-2</v>
      </c>
      <c r="AL41" s="172">
        <f>LN(AI41/AI39)/(AE41-AE39)</f>
        <v>3.5145426602959086E-2</v>
      </c>
      <c r="AM41" s="187">
        <f t="shared" si="42"/>
        <v>4.3257986111111117</v>
      </c>
      <c r="AN41" s="187">
        <f>AM40+AM41</f>
        <v>5.9506361111111108</v>
      </c>
      <c r="AO41" s="187">
        <f t="shared" ref="AO41:AO72" si="50">AM40+AM41</f>
        <v>5.9506361111111108</v>
      </c>
      <c r="AP41" s="174"/>
      <c r="AQ41" s="189">
        <f t="shared" si="35"/>
        <v>47.979052369077301</v>
      </c>
      <c r="AR41" s="189">
        <f t="shared" si="36"/>
        <v>30.282418952618453</v>
      </c>
      <c r="AS41" s="189">
        <f t="shared" si="37"/>
        <v>1.3843391521197004</v>
      </c>
      <c r="AT41" s="189">
        <f t="shared" si="38"/>
        <v>2.5416874480465501</v>
      </c>
      <c r="AU41" s="189">
        <f t="shared" si="39"/>
        <v>6.6909725685785535</v>
      </c>
      <c r="AV41" s="190" t="s">
        <v>128</v>
      </c>
      <c r="AW41" s="189">
        <f t="shared" si="44"/>
        <v>16.064669873196326</v>
      </c>
      <c r="AX41" s="189">
        <f t="shared" si="45"/>
        <v>9.9411456055968515</v>
      </c>
      <c r="AY41" s="189">
        <f t="shared" si="46"/>
        <v>1.8084608657630086</v>
      </c>
      <c r="AZ41" s="189">
        <f t="shared" si="47"/>
        <v>-0.10551814604285115</v>
      </c>
      <c r="BA41" s="189">
        <f t="shared" si="48"/>
        <v>2.0629208570179278</v>
      </c>
      <c r="BB41" s="190" t="s">
        <v>128</v>
      </c>
      <c r="BC41" s="189">
        <f>(AW40+AW41)/$AN41</f>
        <v>3.1197790499291509</v>
      </c>
      <c r="BD41" s="189">
        <f>(AX40+AX41)/$AN41</f>
        <v>3.0990208880632588</v>
      </c>
      <c r="BE41" s="189">
        <f>(AY40+AY41)/$AN41</f>
        <v>0.46523780215592409</v>
      </c>
      <c r="BF41" s="189">
        <f>(AZ40+AZ41)/$AN41</f>
        <v>-9.335441382570514E-2</v>
      </c>
      <c r="BG41" s="189">
        <f>(BA40+BA41)/$AN41</f>
        <v>0.62395360557926072</v>
      </c>
      <c r="BH41" s="189">
        <f>(AW40+AW41)/$AN41</f>
        <v>3.1197790499291509</v>
      </c>
      <c r="BI41" s="189">
        <f>(AX40+AX41)/$AN41</f>
        <v>3.0990208880632588</v>
      </c>
      <c r="BJ41" s="189">
        <f>(AY40+AY41)/$AN41</f>
        <v>0.46523780215592409</v>
      </c>
      <c r="BK41" s="189">
        <f>(AZ40+AZ41)/$AN41</f>
        <v>-9.335441382570514E-2</v>
      </c>
      <c r="BL41" s="189">
        <f>(BA40+BA41)/$AN41</f>
        <v>0.62395360557926072</v>
      </c>
      <c r="BN41" s="189">
        <v>2.5783430002886623</v>
      </c>
      <c r="BO41" s="189">
        <v>1.55189798535763</v>
      </c>
      <c r="BP41" s="189">
        <v>2.3292425890804345</v>
      </c>
      <c r="BQ41" s="189">
        <v>2.1598146212250788</v>
      </c>
      <c r="BR41" s="189">
        <v>1.9520577939463216E-2</v>
      </c>
      <c r="BS41" s="189">
        <v>2.5491417456566561</v>
      </c>
      <c r="BT41" s="189">
        <v>1.1769197831702445</v>
      </c>
      <c r="BU41" s="189">
        <v>0.64552536887974377</v>
      </c>
      <c r="BV41" s="189">
        <v>0.89217037403470367</v>
      </c>
      <c r="BW41" s="189">
        <v>1.3071683326786443</v>
      </c>
      <c r="BX41" s="189">
        <v>2.1143612530324249</v>
      </c>
      <c r="BY41" s="189">
        <v>2.9715778020579879</v>
      </c>
      <c r="BZ41" s="189">
        <v>2.0397191821713805</v>
      </c>
      <c r="CA41" s="189">
        <v>0.58988067717043169</v>
      </c>
      <c r="CB41" s="189">
        <v>1.1438292797084666</v>
      </c>
      <c r="CC41" s="189">
        <v>4.4756392926828177</v>
      </c>
      <c r="CD41" s="189">
        <v>2.8388443729293344</v>
      </c>
      <c r="CE41" s="189">
        <v>2.3307713405915926</v>
      </c>
      <c r="CF41" s="189">
        <v>0.84400948250380459</v>
      </c>
      <c r="CG41" s="189">
        <v>0.5723011223371558</v>
      </c>
      <c r="CH41" s="189">
        <v>2.3202335572306354</v>
      </c>
      <c r="CI41" s="189">
        <v>35.016158509748472</v>
      </c>
      <c r="CJ41" s="189">
        <v>0.27565084975036902</v>
      </c>
      <c r="CK41" s="189">
        <v>0.11019094474142914</v>
      </c>
      <c r="CL41" s="189">
        <v>0.1919727109260016</v>
      </c>
      <c r="CM41" s="189">
        <v>0.24779006429345948</v>
      </c>
      <c r="CN41" s="189">
        <v>1.4540353695289971</v>
      </c>
      <c r="CO41" s="189">
        <v>0</v>
      </c>
      <c r="CP41" s="189">
        <v>2.6734056531124029E-2</v>
      </c>
      <c r="CQ41" s="189">
        <v>34.746220225128475</v>
      </c>
      <c r="CR41" s="189">
        <v>0.92745130349151961</v>
      </c>
      <c r="CS41" s="189">
        <v>2.4433092981393099</v>
      </c>
      <c r="CT41" s="189">
        <v>2.6981608767071066</v>
      </c>
      <c r="CU41" s="189">
        <v>0</v>
      </c>
    </row>
    <row r="42" spans="1:99" ht="13" x14ac:dyDescent="0.3">
      <c r="A42" s="17" t="s">
        <v>60</v>
      </c>
      <c r="B42" s="12" t="s">
        <v>19</v>
      </c>
      <c r="C42" s="28">
        <v>42415</v>
      </c>
      <c r="D42" s="29">
        <v>0.42152777777777778</v>
      </c>
      <c r="E42" s="10">
        <f t="shared" si="49"/>
        <v>110.25</v>
      </c>
      <c r="F42" s="76">
        <f t="shared" si="30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31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5">
        <v>6.69</v>
      </c>
      <c r="V42" s="60">
        <v>4</v>
      </c>
      <c r="W42" s="71">
        <f t="shared" si="32"/>
        <v>240</v>
      </c>
      <c r="X42" s="85">
        <f t="shared" si="33"/>
        <v>68.5</v>
      </c>
      <c r="Y42" s="33">
        <v>5.4</v>
      </c>
      <c r="Z42" s="33">
        <f t="shared" si="25"/>
        <v>8.3000000000000007</v>
      </c>
      <c r="AA42" s="33">
        <v>12.6</v>
      </c>
      <c r="AB42" s="33">
        <f t="shared" si="26"/>
        <v>24.6</v>
      </c>
      <c r="AC42" s="33">
        <v>0.7</v>
      </c>
      <c r="AD42" s="33">
        <f t="shared" si="27"/>
        <v>3.6000000000000005</v>
      </c>
      <c r="AE42" s="22">
        <f t="shared" si="28"/>
        <v>110.25</v>
      </c>
      <c r="AF42" s="54">
        <f t="shared" si="34"/>
        <v>30.950755415196902</v>
      </c>
      <c r="AG42" s="167">
        <f t="shared" si="23"/>
        <v>2.2395161968150484E-2</v>
      </c>
      <c r="AH42"/>
      <c r="AI42" s="22">
        <f t="shared" si="29"/>
        <v>2359200000</v>
      </c>
      <c r="AJ42" s="174">
        <f t="shared" si="40"/>
        <v>0.57664675753702466</v>
      </c>
      <c r="AK42" s="174">
        <f t="shared" si="41"/>
        <v>2.3927251350084004E-2</v>
      </c>
      <c r="AL42" s="172"/>
      <c r="AM42" s="187">
        <f t="shared" si="42"/>
        <v>7.8124166666666701</v>
      </c>
      <c r="AN42" s="187"/>
      <c r="AO42" s="187"/>
      <c r="AP42" s="174"/>
      <c r="AQ42" s="189">
        <f t="shared" si="35"/>
        <v>45.889814449269643</v>
      </c>
      <c r="AR42" s="189">
        <f t="shared" si="36"/>
        <v>41.689696012633249</v>
      </c>
      <c r="AS42" s="189">
        <f t="shared" si="37"/>
        <v>0</v>
      </c>
      <c r="AT42" s="189">
        <f t="shared" si="38"/>
        <v>2.7272641136991718</v>
      </c>
      <c r="AU42" s="189">
        <f t="shared" si="39"/>
        <v>5.9313067508882753</v>
      </c>
      <c r="AV42" s="190" t="s">
        <v>129</v>
      </c>
      <c r="AW42" s="189">
        <f t="shared" si="44"/>
        <v>15.479052369077301</v>
      </c>
      <c r="AX42" s="189">
        <f t="shared" si="45"/>
        <v>13.717581047381547</v>
      </c>
      <c r="AY42" s="189">
        <f t="shared" si="46"/>
        <v>1.3843391521197004</v>
      </c>
      <c r="AZ42" s="189">
        <f t="shared" si="47"/>
        <v>-0.11831255195345003</v>
      </c>
      <c r="BA42" s="189">
        <f t="shared" si="48"/>
        <v>-0.43097256857855371</v>
      </c>
      <c r="BB42" s="190" t="s">
        <v>129</v>
      </c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</row>
    <row r="43" spans="1:99" ht="13" x14ac:dyDescent="0.3">
      <c r="A43" s="17" t="s">
        <v>60</v>
      </c>
      <c r="B43" s="12" t="s">
        <v>20</v>
      </c>
      <c r="C43" s="28">
        <v>42416</v>
      </c>
      <c r="D43" s="29">
        <v>0.3756944444444445</v>
      </c>
      <c r="E43" s="10">
        <f t="shared" si="49"/>
        <v>133.15</v>
      </c>
      <c r="F43" s="76">
        <f t="shared" si="30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31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5">
        <v>5.78</v>
      </c>
      <c r="V43" s="57">
        <v>9.5</v>
      </c>
      <c r="W43" s="71">
        <f t="shared" si="32"/>
        <v>253.5</v>
      </c>
      <c r="X43" s="85">
        <f t="shared" si="33"/>
        <v>78</v>
      </c>
      <c r="Y43" s="33">
        <v>2.1</v>
      </c>
      <c r="Z43" s="33">
        <f t="shared" si="25"/>
        <v>10.4</v>
      </c>
      <c r="AA43" s="33">
        <v>15.4</v>
      </c>
      <c r="AB43" s="33">
        <f t="shared" si="26"/>
        <v>40</v>
      </c>
      <c r="AC43" s="33">
        <v>0</v>
      </c>
      <c r="AD43" s="33">
        <f t="shared" si="27"/>
        <v>3.6000000000000005</v>
      </c>
      <c r="AE43" s="22">
        <f t="shared" si="28"/>
        <v>133.15</v>
      </c>
      <c r="AF43" s="54">
        <f t="shared" si="34"/>
        <v>66.05805311000708</v>
      </c>
      <c r="AG43" s="167">
        <f t="shared" si="23"/>
        <v>1.0493000443195639E-2</v>
      </c>
      <c r="AH43"/>
      <c r="AI43" s="22">
        <f t="shared" si="29"/>
        <v>3168750000</v>
      </c>
      <c r="AJ43" s="174">
        <f t="shared" si="40"/>
        <v>0.29501460983842687</v>
      </c>
      <c r="AK43" s="174">
        <f t="shared" si="41"/>
        <v>1.2882734054079773E-2</v>
      </c>
      <c r="AL43" s="172">
        <f>LN(AI43/AI41)/(AE43-AE41)</f>
        <v>1.8545986539903216E-2</v>
      </c>
      <c r="AM43" s="187">
        <f t="shared" si="42"/>
        <v>10.653270833333336</v>
      </c>
      <c r="AN43" s="187">
        <f>AM42+AM43</f>
        <v>18.465687500000005</v>
      </c>
      <c r="AO43" s="187">
        <f t="shared" ref="AO43:AO74" si="51">AM42+AM43</f>
        <v>18.465687500000005</v>
      </c>
      <c r="AP43" s="174"/>
      <c r="AQ43" s="189">
        <f t="shared" si="35"/>
        <v>41.898698400892528</v>
      </c>
      <c r="AR43" s="189">
        <f t="shared" si="36"/>
        <v>39.50037188545928</v>
      </c>
      <c r="AS43" s="189">
        <f t="shared" si="37"/>
        <v>0</v>
      </c>
      <c r="AT43" s="189">
        <f t="shared" si="38"/>
        <v>2.3876682781703238</v>
      </c>
      <c r="AU43" s="189">
        <f t="shared" si="39"/>
        <v>5.4489773149869851</v>
      </c>
      <c r="AV43" s="190" t="s">
        <v>130</v>
      </c>
      <c r="AW43" s="189">
        <f t="shared" si="44"/>
        <v>12.389814449269643</v>
      </c>
      <c r="AX43" s="189">
        <f t="shared" si="45"/>
        <v>0.21030398736674982</v>
      </c>
      <c r="AY43" s="189">
        <f t="shared" si="46"/>
        <v>0</v>
      </c>
      <c r="AZ43" s="189">
        <f t="shared" si="47"/>
        <v>0.44726411369917196</v>
      </c>
      <c r="BA43" s="189">
        <f t="shared" si="48"/>
        <v>-0.15130675088827505</v>
      </c>
      <c r="BB43" s="190" t="s">
        <v>130</v>
      </c>
      <c r="BC43" s="189">
        <f>(AW42+AW43)/$AN43</f>
        <v>1.5092244368560304</v>
      </c>
      <c r="BD43" s="189">
        <f>(AX42+AX43)/$AN43</f>
        <v>0.75425759451134933</v>
      </c>
      <c r="BE43" s="189">
        <f>(AY42+AY43)/$AN43</f>
        <v>7.4968189086905099E-2</v>
      </c>
      <c r="BF43" s="189">
        <f>(AZ42+AZ43)/$AN43</f>
        <v>1.7814206037317693E-2</v>
      </c>
      <c r="BG43" s="189">
        <f>(BA42+BA43)/$AN43</f>
        <v>-3.1533043081489853E-2</v>
      </c>
      <c r="BH43" s="189">
        <f>(AW42+AW43)/$AN43</f>
        <v>1.5092244368560304</v>
      </c>
      <c r="BI43" s="189">
        <f>(AX42+AX43)/$AN43</f>
        <v>0.75425759451134933</v>
      </c>
      <c r="BJ43" s="189">
        <f>(AY42+AY43)/$AN43</f>
        <v>7.4968189086905099E-2</v>
      </c>
      <c r="BK43" s="189">
        <f>(AZ42+AZ43)/$AN43</f>
        <v>1.7814206037317693E-2</v>
      </c>
      <c r="BL43" s="189">
        <f>(BA42+BA43)/$AN43</f>
        <v>-3.1533043081489853E-2</v>
      </c>
      <c r="BN43" s="189">
        <v>3.4326468966116055</v>
      </c>
      <c r="BO43" s="189">
        <v>1.1983521099047847</v>
      </c>
      <c r="BP43" s="189">
        <v>2.3101764833035143</v>
      </c>
      <c r="BQ43" s="189">
        <v>4.3230877126202535E-2</v>
      </c>
      <c r="BR43" s="189">
        <v>0</v>
      </c>
      <c r="BS43" s="189">
        <v>3.0668002230169664</v>
      </c>
      <c r="BT43" s="189">
        <v>0</v>
      </c>
      <c r="BU43" s="189">
        <v>1.7924141605802362</v>
      </c>
      <c r="BV43" s="189">
        <v>0.79782146628100847</v>
      </c>
      <c r="BW43" s="189">
        <v>1.2404784726205496</v>
      </c>
      <c r="BX43" s="189">
        <v>1.7868446467735732</v>
      </c>
      <c r="BY43" s="189">
        <v>2.3391781309981736</v>
      </c>
      <c r="BZ43" s="189">
        <v>1.6207650333347838</v>
      </c>
      <c r="CA43" s="189">
        <v>0.51378719722687682</v>
      </c>
      <c r="CB43" s="189">
        <v>0.8356183590506292</v>
      </c>
      <c r="CC43" s="189">
        <v>4.1277037727121044</v>
      </c>
      <c r="CD43" s="189">
        <v>0.41686913728695324</v>
      </c>
      <c r="CE43" s="189">
        <v>1.9944529711758558</v>
      </c>
      <c r="CF43" s="189">
        <v>0.82236333863562994</v>
      </c>
      <c r="CG43" s="189">
        <v>0.38230739321662516</v>
      </c>
      <c r="CH43" s="189">
        <v>1.8117681080355725</v>
      </c>
      <c r="CI43" s="189">
        <v>35.55999093464812</v>
      </c>
      <c r="CJ43" s="189">
        <v>1.6942904351903607</v>
      </c>
      <c r="CK43" s="189">
        <v>0.31341001141420077</v>
      </c>
      <c r="CL43" s="189">
        <v>0.27092566206341739</v>
      </c>
      <c r="CM43" s="189">
        <v>0.74191425195776983</v>
      </c>
      <c r="CN43" s="189">
        <v>3.2324193290619574</v>
      </c>
      <c r="CO43" s="189">
        <v>2.0192829311330037E-2</v>
      </c>
      <c r="CP43" s="189">
        <v>0.20722459852217817</v>
      </c>
      <c r="CQ43" s="189">
        <v>51.779052400148522</v>
      </c>
      <c r="CR43" s="189">
        <v>9.1039419706356664E-2</v>
      </c>
      <c r="CS43" s="189">
        <v>0.76592498692786726</v>
      </c>
      <c r="CT43" s="189">
        <v>2.5553768729403341</v>
      </c>
      <c r="CU43" s="189">
        <v>0</v>
      </c>
    </row>
    <row r="44" spans="1:99" ht="13" x14ac:dyDescent="0.3">
      <c r="A44" s="17" t="s">
        <v>60</v>
      </c>
      <c r="B44" s="12" t="s">
        <v>21</v>
      </c>
      <c r="C44" s="28">
        <v>42417</v>
      </c>
      <c r="D44" s="62">
        <v>0.41111111111111115</v>
      </c>
      <c r="E44" s="10">
        <f t="shared" si="49"/>
        <v>158</v>
      </c>
      <c r="F44" s="76">
        <f t="shared" si="30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31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5">
        <v>5.38</v>
      </c>
      <c r="V44" s="57">
        <v>4</v>
      </c>
      <c r="W44" s="71">
        <f t="shared" si="32"/>
        <v>248.7</v>
      </c>
      <c r="X44" s="85">
        <f t="shared" si="33"/>
        <v>82</v>
      </c>
      <c r="Y44" s="33">
        <v>4.7</v>
      </c>
      <c r="Z44" s="33">
        <f t="shared" si="25"/>
        <v>15.100000000000001</v>
      </c>
      <c r="AA44" s="33">
        <v>0</v>
      </c>
      <c r="AB44" s="33">
        <f t="shared" si="26"/>
        <v>40</v>
      </c>
      <c r="AC44" s="33">
        <v>0</v>
      </c>
      <c r="AD44" s="33">
        <f t="shared" si="27"/>
        <v>3.6000000000000005</v>
      </c>
      <c r="AE44" s="22">
        <f t="shared" si="28"/>
        <v>158</v>
      </c>
      <c r="AF44" s="54">
        <f t="shared" si="34"/>
        <v>-230.51244639472571</v>
      </c>
      <c r="AG44" s="167">
        <f t="shared" si="23"/>
        <v>-3.0069837503395001E-3</v>
      </c>
      <c r="AH44"/>
      <c r="AI44" s="22">
        <f t="shared" si="29"/>
        <v>2884919999.9999995</v>
      </c>
      <c r="AJ44" s="174">
        <f t="shared" si="40"/>
        <v>-9.3840018417815543E-2</v>
      </c>
      <c r="AK44" s="174">
        <f t="shared" si="41"/>
        <v>-3.7762582864312097E-3</v>
      </c>
      <c r="AL44" s="172"/>
      <c r="AM44" s="187">
        <f t="shared" si="42"/>
        <v>12.476770833333331</v>
      </c>
      <c r="AN44" s="187"/>
      <c r="AO44" s="187"/>
      <c r="AP44" s="174"/>
      <c r="AQ44" s="189">
        <f t="shared" si="35"/>
        <v>25.5</v>
      </c>
      <c r="AR44" s="189">
        <f t="shared" si="36"/>
        <v>42.6</v>
      </c>
      <c r="AS44" s="189">
        <f t="shared" si="37"/>
        <v>0</v>
      </c>
      <c r="AT44" s="189">
        <f t="shared" si="38"/>
        <v>2.6700000000000004</v>
      </c>
      <c r="AU44" s="189">
        <f t="shared" si="39"/>
        <v>6.34</v>
      </c>
      <c r="AV44" s="190" t="s">
        <v>131</v>
      </c>
      <c r="AW44" s="189">
        <f t="shared" si="44"/>
        <v>16.398698400892528</v>
      </c>
      <c r="AX44" s="189">
        <f t="shared" si="45"/>
        <v>3.099628114540721</v>
      </c>
      <c r="AY44" s="189">
        <f t="shared" si="46"/>
        <v>0</v>
      </c>
      <c r="AZ44" s="189">
        <f t="shared" si="47"/>
        <v>-0.28233172182967614</v>
      </c>
      <c r="BA44" s="189">
        <f t="shared" si="48"/>
        <v>0.89102268501301474</v>
      </c>
      <c r="BB44" s="190" t="s">
        <v>131</v>
      </c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</row>
    <row r="45" spans="1:99" ht="13" x14ac:dyDescent="0.3">
      <c r="A45" s="17" t="s">
        <v>60</v>
      </c>
      <c r="B45" s="12" t="s">
        <v>22</v>
      </c>
      <c r="C45" s="28">
        <v>42418</v>
      </c>
      <c r="D45" s="63">
        <v>0.37222222222222223</v>
      </c>
      <c r="E45" s="10">
        <f t="shared" si="49"/>
        <v>181.06666666666666</v>
      </c>
      <c r="F45" s="76">
        <f t="shared" si="30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31"/>
        <v>0.30000000000000071</v>
      </c>
      <c r="L45" s="53">
        <f t="shared" ref="L45:L51" si="52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5">
        <v>5.44</v>
      </c>
      <c r="V45" s="60">
        <v>9</v>
      </c>
      <c r="W45" s="71">
        <f t="shared" si="32"/>
        <v>253.6</v>
      </c>
      <c r="X45" s="85">
        <f t="shared" si="33"/>
        <v>91</v>
      </c>
      <c r="Y45" s="33">
        <v>6.3</v>
      </c>
      <c r="Z45" s="33">
        <f t="shared" si="25"/>
        <v>21.400000000000002</v>
      </c>
      <c r="AA45" s="33">
        <v>0</v>
      </c>
      <c r="AB45" s="33">
        <f t="shared" si="26"/>
        <v>40</v>
      </c>
      <c r="AC45" s="33">
        <v>2.6</v>
      </c>
      <c r="AD45" s="33">
        <f t="shared" si="27"/>
        <v>6.2000000000000011</v>
      </c>
      <c r="AE45" s="22">
        <f t="shared" si="28"/>
        <v>181.06666666666666</v>
      </c>
      <c r="AF45" s="54">
        <f t="shared" si="34"/>
        <v>-160.47998082347652</v>
      </c>
      <c r="AG45" s="167">
        <f t="shared" si="23"/>
        <v>-4.3192127578977448E-3</v>
      </c>
      <c r="AH45"/>
      <c r="AI45" s="22">
        <f t="shared" si="29"/>
        <v>2662799999.9999995</v>
      </c>
      <c r="AJ45" s="174">
        <f t="shared" si="40"/>
        <v>-8.0118969195129439E-2</v>
      </c>
      <c r="AK45" s="174">
        <f t="shared" si="41"/>
        <v>-3.4733657165518547E-3</v>
      </c>
      <c r="AL45" s="172">
        <f>LN(AI45/AI43)/(AE45-AE43)</f>
        <v>-3.6304484371397204E-3</v>
      </c>
      <c r="AM45" s="187">
        <f t="shared" si="42"/>
        <v>10.620277777777776</v>
      </c>
      <c r="AN45" s="187">
        <f>AM44+AM45</f>
        <v>23.097048611111106</v>
      </c>
      <c r="AO45" s="187">
        <f t="shared" ref="AO45:AO76" si="53">AM44+AM45</f>
        <v>23.097048611111106</v>
      </c>
      <c r="AP45" s="174"/>
      <c r="AQ45" s="189">
        <f t="shared" si="35"/>
        <v>27.97345823575332</v>
      </c>
      <c r="AR45" s="189">
        <f t="shared" si="36"/>
        <v>59.78704137392662</v>
      </c>
      <c r="AS45" s="189">
        <f t="shared" si="37"/>
        <v>0</v>
      </c>
      <c r="AT45" s="189">
        <f t="shared" si="38"/>
        <v>2.6033099141295866</v>
      </c>
      <c r="AU45" s="189">
        <f t="shared" si="39"/>
        <v>7.4832786885245897</v>
      </c>
      <c r="AV45" s="190" t="s">
        <v>132</v>
      </c>
      <c r="AW45" s="189">
        <f t="shared" si="44"/>
        <v>20</v>
      </c>
      <c r="AX45" s="189">
        <f t="shared" si="45"/>
        <v>17.799999999999997</v>
      </c>
      <c r="AY45" s="189">
        <f t="shared" si="46"/>
        <v>0</v>
      </c>
      <c r="AZ45" s="189">
        <f t="shared" si="47"/>
        <v>4.000000000000048E-2</v>
      </c>
      <c r="BA45" s="189">
        <f t="shared" si="48"/>
        <v>1.2199999999999998</v>
      </c>
      <c r="BB45" s="190" t="s">
        <v>132</v>
      </c>
      <c r="BC45" s="189">
        <f>(AW44+AW45)/$AN45</f>
        <v>1.5759025758547569</v>
      </c>
      <c r="BD45" s="189">
        <f>(AX44+AX45)/$AN45</f>
        <v>0.90486141612425353</v>
      </c>
      <c r="BE45" s="189">
        <f>(AY44+AY45)/$AN45</f>
        <v>0</v>
      </c>
      <c r="BF45" s="189">
        <f>(AZ44+AZ45)/$AN45</f>
        <v>-1.0491891232938703E-2</v>
      </c>
      <c r="BG45" s="189">
        <f>(BA44+BA45)/$AN45</f>
        <v>9.1397940947203202E-2</v>
      </c>
      <c r="BH45" s="189">
        <f>(AW44+AW45)/$AN45</f>
        <v>1.5759025758547569</v>
      </c>
      <c r="BI45" s="189">
        <f>(AX44+AX45)/$AN45</f>
        <v>0.90486141612425353</v>
      </c>
      <c r="BJ45" s="189">
        <f>(AY44+AY45)/$AN45</f>
        <v>0</v>
      </c>
      <c r="BK45" s="189">
        <f>(AZ44+AZ45)/$AN45</f>
        <v>-1.0491891232938703E-2</v>
      </c>
      <c r="BL45" s="189">
        <f>(BA44+BA45)/$AN45</f>
        <v>9.1397940947203202E-2</v>
      </c>
      <c r="BN45" s="189">
        <v>0.83348440997939055</v>
      </c>
      <c r="BO45" s="189">
        <v>1.1824889360700976</v>
      </c>
      <c r="BP45" s="189">
        <v>1.8208131016958919</v>
      </c>
      <c r="BQ45" s="189">
        <v>2.7667761360769622E-2</v>
      </c>
      <c r="BR45" s="189">
        <v>0</v>
      </c>
      <c r="BS45" s="189">
        <v>2.9652985607894546</v>
      </c>
      <c r="BT45" s="189">
        <v>0</v>
      </c>
      <c r="BU45" s="189">
        <v>2.1676132824999179</v>
      </c>
      <c r="BV45" s="189">
        <v>0.75735667380888561</v>
      </c>
      <c r="BW45" s="189">
        <v>1.3480302298336884</v>
      </c>
      <c r="BX45" s="189">
        <v>1.7051787640886991</v>
      </c>
      <c r="BY45" s="189">
        <v>2.1193090329338928</v>
      </c>
      <c r="BZ45" s="189">
        <v>1.7051353532285412</v>
      </c>
      <c r="CA45" s="189">
        <v>0.52139382856718219</v>
      </c>
      <c r="CB45" s="189">
        <v>0.79130592277615608</v>
      </c>
      <c r="CC45" s="189">
        <v>4.0528997909711588</v>
      </c>
      <c r="CD45" s="189">
        <v>0.14125317875012464</v>
      </c>
      <c r="CE45" s="189">
        <v>2.2960446190011843</v>
      </c>
      <c r="CF45" s="189">
        <v>0.71443106736214634</v>
      </c>
      <c r="CG45" s="189">
        <v>0.22698220265618746</v>
      </c>
      <c r="CH45" s="189">
        <v>1.7082088225448233</v>
      </c>
      <c r="CI45" s="189">
        <v>3.6738883155932771</v>
      </c>
      <c r="CJ45" s="189">
        <v>8.1772365794149398</v>
      </c>
      <c r="CK45" s="189">
        <v>0.57198591714984259</v>
      </c>
      <c r="CL45" s="189">
        <v>0.38977959024647474</v>
      </c>
      <c r="CM45" s="189">
        <v>0.91617417843308058</v>
      </c>
      <c r="CN45" s="189">
        <v>3.310999101793584</v>
      </c>
      <c r="CO45" s="189">
        <v>4.1081682403120809E-2</v>
      </c>
      <c r="CP45" s="189">
        <v>0.54858762751292089</v>
      </c>
      <c r="CQ45" s="189">
        <v>75.897082447725083</v>
      </c>
      <c r="CR45" s="189">
        <v>9.2498327131996336E-2</v>
      </c>
      <c r="CS45" s="189">
        <v>1.8886889073218638</v>
      </c>
      <c r="CT45" s="189">
        <v>2.6674157129330429</v>
      </c>
      <c r="CU45" s="189">
        <v>0</v>
      </c>
    </row>
    <row r="46" spans="1:99" ht="12.75" customHeight="1" x14ac:dyDescent="0.3">
      <c r="A46" s="17" t="s">
        <v>60</v>
      </c>
      <c r="B46" s="12" t="s">
        <v>23</v>
      </c>
      <c r="C46" s="28">
        <v>42419</v>
      </c>
      <c r="D46" s="63">
        <v>0.41041666666666665</v>
      </c>
      <c r="E46" s="10">
        <f t="shared" si="49"/>
        <v>205.98333333333335</v>
      </c>
      <c r="F46" s="76">
        <f t="shared" si="30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31"/>
        <v>0.5</v>
      </c>
      <c r="L46" s="53">
        <f t="shared" si="52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5">
        <v>5.56</v>
      </c>
      <c r="V46" s="60">
        <v>4</v>
      </c>
      <c r="W46" s="71">
        <f t="shared" si="32"/>
        <v>252.39999999999998</v>
      </c>
      <c r="X46" s="85">
        <f t="shared" si="33"/>
        <v>95</v>
      </c>
      <c r="Y46" s="33">
        <v>5.2</v>
      </c>
      <c r="Z46" s="33">
        <f t="shared" si="25"/>
        <v>26.6</v>
      </c>
      <c r="AA46" s="33">
        <v>0</v>
      </c>
      <c r="AB46" s="33">
        <f t="shared" si="26"/>
        <v>40</v>
      </c>
      <c r="AC46" s="33">
        <v>2.6</v>
      </c>
      <c r="AD46" s="33">
        <f t="shared" si="27"/>
        <v>8.8000000000000007</v>
      </c>
      <c r="AE46" s="22">
        <f t="shared" si="28"/>
        <v>205.98333333333335</v>
      </c>
      <c r="AF46" s="54">
        <f t="shared" si="34"/>
        <v>189.8491772898505</v>
      </c>
      <c r="AG46" s="167">
        <f t="shared" si="23"/>
        <v>3.6510412657816743E-3</v>
      </c>
      <c r="AH46"/>
      <c r="AI46" s="22">
        <f t="shared" si="29"/>
        <v>2902600000</v>
      </c>
      <c r="AJ46" s="174">
        <f t="shared" si="40"/>
        <v>8.6228686309714087E-2</v>
      </c>
      <c r="AK46" s="174">
        <f t="shared" si="41"/>
        <v>3.4606830625972182E-3</v>
      </c>
      <c r="AL46" s="172"/>
      <c r="AM46" s="187">
        <f t="shared" si="42"/>
        <v>11.420138888888898</v>
      </c>
      <c r="AN46" s="187"/>
      <c r="AO46" s="187"/>
      <c r="AP46" s="174"/>
      <c r="AQ46" s="189">
        <f t="shared" si="35"/>
        <v>34.117019607843147</v>
      </c>
      <c r="AR46" s="189">
        <f t="shared" si="36"/>
        <v>66.316862745098049</v>
      </c>
      <c r="AS46" s="189">
        <f t="shared" si="37"/>
        <v>0</v>
      </c>
      <c r="AT46" s="189">
        <f t="shared" si="38"/>
        <v>2.5932862745098042</v>
      </c>
      <c r="AU46" s="189">
        <f t="shared" si="39"/>
        <v>7.4829176470588248</v>
      </c>
      <c r="AV46" s="190" t="s">
        <v>133</v>
      </c>
      <c r="AW46" s="189">
        <f t="shared" si="44"/>
        <v>16.373458235753318</v>
      </c>
      <c r="AX46" s="189">
        <f t="shared" si="45"/>
        <v>7.2129586260733802</v>
      </c>
      <c r="AY46" s="189">
        <f t="shared" si="46"/>
        <v>0</v>
      </c>
      <c r="AZ46" s="189">
        <f t="shared" si="47"/>
        <v>-1.669008587041354E-2</v>
      </c>
      <c r="BA46" s="189">
        <f t="shared" si="48"/>
        <v>7.6721311475409948E-2</v>
      </c>
      <c r="BB46" s="190" t="s">
        <v>133</v>
      </c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</row>
    <row r="47" spans="1:99" ht="14.25" customHeight="1" x14ac:dyDescent="0.3">
      <c r="A47" s="17" t="s">
        <v>60</v>
      </c>
      <c r="B47" s="12" t="s">
        <v>24</v>
      </c>
      <c r="C47" s="28">
        <v>42420</v>
      </c>
      <c r="D47" s="63">
        <v>0.53263888888888888</v>
      </c>
      <c r="E47" s="10">
        <f t="shared" si="49"/>
        <v>232.91666666666666</v>
      </c>
      <c r="F47" s="76">
        <f t="shared" si="30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31"/>
        <v>0.58999999999999986</v>
      </c>
      <c r="L47" s="53">
        <f t="shared" si="52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5">
        <v>5.75</v>
      </c>
      <c r="V47" s="60">
        <v>4</v>
      </c>
      <c r="W47" s="71">
        <f t="shared" si="32"/>
        <v>253.79999999999995</v>
      </c>
      <c r="X47" s="85">
        <f t="shared" si="33"/>
        <v>99</v>
      </c>
      <c r="Y47" s="33">
        <v>4.7</v>
      </c>
      <c r="Z47" s="33">
        <f t="shared" si="25"/>
        <v>31.3</v>
      </c>
      <c r="AA47" s="33">
        <v>0</v>
      </c>
      <c r="AB47" s="33">
        <f t="shared" si="26"/>
        <v>40</v>
      </c>
      <c r="AC47" s="33">
        <v>0.7</v>
      </c>
      <c r="AD47" s="33">
        <f t="shared" si="27"/>
        <v>9.5</v>
      </c>
      <c r="AE47" s="22">
        <f t="shared" si="28"/>
        <v>232.91666666666666</v>
      </c>
      <c r="AF47" s="54">
        <f t="shared" si="34"/>
        <v>-58.324304808685852</v>
      </c>
      <c r="AG47" s="167">
        <f t="shared" si="23"/>
        <v>-1.1884362494051013E-2</v>
      </c>
      <c r="AH47"/>
      <c r="AI47" s="22">
        <f t="shared" si="29"/>
        <v>2119229999.9999995</v>
      </c>
      <c r="AJ47" s="174">
        <f t="shared" si="40"/>
        <v>-0.31455407189321127</v>
      </c>
      <c r="AK47" s="174">
        <f t="shared" si="41"/>
        <v>-1.167898781781726E-2</v>
      </c>
      <c r="AL47" s="172">
        <f>LN(AI47/AI45)/(AE47-AE45)</f>
        <v>-4.4035754210896292E-3</v>
      </c>
      <c r="AM47" s="187">
        <f t="shared" si="42"/>
        <v>11.138055555555546</v>
      </c>
      <c r="AN47" s="187">
        <f>AM46+AM47</f>
        <v>22.558194444444446</v>
      </c>
      <c r="AO47" s="187"/>
      <c r="AP47" s="174"/>
      <c r="AQ47" s="189">
        <f t="shared" si="35"/>
        <v>37.32</v>
      </c>
      <c r="AR47" s="189">
        <f t="shared" si="36"/>
        <v>72.20086444007859</v>
      </c>
      <c r="AS47" s="189">
        <f t="shared" si="37"/>
        <v>0</v>
      </c>
      <c r="AT47" s="189">
        <f t="shared" si="38"/>
        <v>2.3235913555992145</v>
      </c>
      <c r="AU47" s="189">
        <f t="shared" si="39"/>
        <v>7.5890687622789788</v>
      </c>
      <c r="AV47" s="190" t="s">
        <v>134</v>
      </c>
      <c r="AW47" s="189">
        <f t="shared" si="44"/>
        <v>2.8170196078431466</v>
      </c>
      <c r="AX47" s="189">
        <f t="shared" si="45"/>
        <v>6.0831372549019562</v>
      </c>
      <c r="AY47" s="189">
        <f t="shared" si="46"/>
        <v>0</v>
      </c>
      <c r="AZ47" s="189">
        <f t="shared" si="47"/>
        <v>0.26328627450980413</v>
      </c>
      <c r="BA47" s="189">
        <f t="shared" si="48"/>
        <v>0.12708235294117554</v>
      </c>
      <c r="BB47" s="190" t="s">
        <v>134</v>
      </c>
      <c r="BC47" s="189">
        <f>(AW46+AW47)/$AN47</f>
        <v>0.85070983366413133</v>
      </c>
      <c r="BD47" s="189">
        <f>(AX46+AX47)/$AN47</f>
        <v>0.58941312496088771</v>
      </c>
      <c r="BE47" s="189">
        <f>(AY46+AY47)/$AN47</f>
        <v>0</v>
      </c>
      <c r="BF47" s="189">
        <f>(AZ46+AZ47)/$AN47</f>
        <v>1.0931557011209354E-2</v>
      </c>
      <c r="BG47" s="189">
        <f>(BA46+BA47)/$AN47</f>
        <v>9.0345734415272563E-3</v>
      </c>
      <c r="BH47" s="189"/>
      <c r="BI47" s="189"/>
      <c r="BJ47" s="189"/>
      <c r="BK47" s="189"/>
      <c r="BL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</row>
    <row r="48" spans="1:99" ht="14.25" customHeight="1" x14ac:dyDescent="0.3">
      <c r="A48" s="17" t="s">
        <v>60</v>
      </c>
      <c r="B48" s="12" t="s">
        <v>25</v>
      </c>
      <c r="C48" s="28">
        <v>42421</v>
      </c>
      <c r="D48" s="63">
        <v>0.52569444444444446</v>
      </c>
      <c r="E48" s="10">
        <f t="shared" si="49"/>
        <v>256.75</v>
      </c>
      <c r="F48" s="76">
        <f t="shared" si="30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31"/>
        <v>1.0699999999999994</v>
      </c>
      <c r="L48" s="53">
        <f t="shared" si="52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5">
        <v>6</v>
      </c>
      <c r="V48" s="60">
        <v>4</v>
      </c>
      <c r="W48" s="71">
        <f t="shared" si="32"/>
        <v>254.89999999999998</v>
      </c>
      <c r="X48" s="85">
        <f t="shared" si="33"/>
        <v>103</v>
      </c>
      <c r="Y48" s="33">
        <v>3.8</v>
      </c>
      <c r="Z48" s="33">
        <f t="shared" si="25"/>
        <v>35.1</v>
      </c>
      <c r="AA48" s="33">
        <v>0</v>
      </c>
      <c r="AB48" s="33">
        <f t="shared" si="26"/>
        <v>40</v>
      </c>
      <c r="AC48" s="33">
        <v>1.3</v>
      </c>
      <c r="AD48" s="33">
        <f t="shared" si="27"/>
        <v>10.8</v>
      </c>
      <c r="AE48" s="22">
        <f t="shared" si="28"/>
        <v>256.75</v>
      </c>
      <c r="AF48" s="54">
        <f t="shared" si="34"/>
        <v>-345.37175208512258</v>
      </c>
      <c r="AG48" s="167">
        <f t="shared" si="23"/>
        <v>-2.0069596785932502E-3</v>
      </c>
      <c r="AH48"/>
      <c r="AI48" s="22">
        <f t="shared" si="29"/>
        <v>2029004000</v>
      </c>
      <c r="AJ48" s="174">
        <f t="shared" si="40"/>
        <v>-4.3507782904689714E-2</v>
      </c>
      <c r="AK48" s="174">
        <f t="shared" si="41"/>
        <v>-1.8255013806163509E-3</v>
      </c>
      <c r="AL48" s="172"/>
      <c r="AM48" s="187">
        <f t="shared" si="42"/>
        <v>8.0983680555555591</v>
      </c>
      <c r="AN48" s="187"/>
      <c r="AO48" s="187"/>
      <c r="AP48" s="174"/>
      <c r="AQ48" s="189">
        <f t="shared" si="35"/>
        <v>35.341842310694766</v>
      </c>
      <c r="AR48" s="189">
        <f t="shared" si="36"/>
        <v>77.604215456674467</v>
      </c>
      <c r="AS48" s="189">
        <f t="shared" si="37"/>
        <v>0</v>
      </c>
      <c r="AT48" s="189">
        <f t="shared" si="38"/>
        <v>2.3878220140515221</v>
      </c>
      <c r="AU48" s="189">
        <f t="shared" si="39"/>
        <v>7.6509797033567519</v>
      </c>
      <c r="AV48" s="190" t="s">
        <v>135</v>
      </c>
      <c r="AW48" s="189">
        <f t="shared" si="44"/>
        <v>13.120000000000001</v>
      </c>
      <c r="AX48" s="189">
        <f t="shared" si="45"/>
        <v>5.7991355599214103</v>
      </c>
      <c r="AY48" s="189">
        <f t="shared" si="46"/>
        <v>0</v>
      </c>
      <c r="AZ48" s="189">
        <f t="shared" si="47"/>
        <v>-7.640864440078543E-2</v>
      </c>
      <c r="BA48" s="189">
        <f t="shared" si="48"/>
        <v>0.10093123772102164</v>
      </c>
      <c r="BB48" s="190" t="s">
        <v>135</v>
      </c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</row>
    <row r="49" spans="1:99" ht="13" x14ac:dyDescent="0.3">
      <c r="A49" s="17" t="s">
        <v>60</v>
      </c>
      <c r="B49" s="12" t="s">
        <v>26</v>
      </c>
      <c r="C49" s="28">
        <v>42422</v>
      </c>
      <c r="D49" s="63">
        <v>0.35138888888888892</v>
      </c>
      <c r="E49" s="10">
        <f t="shared" si="49"/>
        <v>276.56666666666666</v>
      </c>
      <c r="F49" s="76">
        <f t="shared" si="30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31"/>
        <v>1.1799999999999997</v>
      </c>
      <c r="L49" s="53">
        <f t="shared" si="52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5">
        <v>6.4</v>
      </c>
      <c r="V49" s="60">
        <v>12</v>
      </c>
      <c r="W49" s="71">
        <f t="shared" si="32"/>
        <v>253.99999999999997</v>
      </c>
      <c r="X49" s="85">
        <f t="shared" si="33"/>
        <v>115</v>
      </c>
      <c r="Y49" s="33">
        <v>2.4</v>
      </c>
      <c r="Z49" s="33">
        <f t="shared" si="25"/>
        <v>37.5</v>
      </c>
      <c r="AA49" s="33">
        <v>0</v>
      </c>
      <c r="AB49" s="33">
        <f t="shared" si="26"/>
        <v>40</v>
      </c>
      <c r="AC49" s="33">
        <v>0.7</v>
      </c>
      <c r="AD49" s="33">
        <f t="shared" si="27"/>
        <v>11.5</v>
      </c>
      <c r="AE49" s="22">
        <f t="shared" si="28"/>
        <v>276.56666666666666</v>
      </c>
      <c r="AF49" s="54">
        <f t="shared" si="34"/>
        <v>-73.910199659431001</v>
      </c>
      <c r="AG49" s="167">
        <f t="shared" si="23"/>
        <v>-9.3782344487483623E-3</v>
      </c>
      <c r="AH49"/>
      <c r="AI49" s="22">
        <f t="shared" si="29"/>
        <v>1678939999.9999998</v>
      </c>
      <c r="AJ49" s="174">
        <f t="shared" si="40"/>
        <v>-0.18938239035623006</v>
      </c>
      <c r="AK49" s="174">
        <f t="shared" si="41"/>
        <v>-9.5567228102386922E-3</v>
      </c>
      <c r="AL49" s="172">
        <f>LN(AI49/AI47)/(AE49-AE47)</f>
        <v>-5.3353991583257676E-3</v>
      </c>
      <c r="AM49" s="187">
        <f t="shared" si="42"/>
        <v>6.0151840277777771</v>
      </c>
      <c r="AN49" s="187">
        <f>AM48+AM49</f>
        <v>14.113552083333335</v>
      </c>
      <c r="AO49" s="187">
        <f t="shared" ref="AO49" si="54">AM48+AM49+AM47+AM46</f>
        <v>36.671746527777778</v>
      </c>
      <c r="AP49" s="174"/>
      <c r="AQ49" s="189">
        <f t="shared" si="35"/>
        <v>32.329014526894383</v>
      </c>
      <c r="AR49" s="189">
        <f t="shared" si="36"/>
        <v>79.381232822928936</v>
      </c>
      <c r="AS49" s="189">
        <f t="shared" si="37"/>
        <v>0</v>
      </c>
      <c r="AT49" s="189">
        <f t="shared" si="38"/>
        <v>2.6427169218688653</v>
      </c>
      <c r="AU49" s="189">
        <f t="shared" si="39"/>
        <v>7.9879858657243812</v>
      </c>
      <c r="AV49" s="190" t="s">
        <v>136</v>
      </c>
      <c r="AW49" s="189">
        <f t="shared" si="44"/>
        <v>9.041842310694765</v>
      </c>
      <c r="AX49" s="189">
        <f t="shared" si="45"/>
        <v>1.9957845433255272</v>
      </c>
      <c r="AY49" s="189">
        <f t="shared" si="46"/>
        <v>0</v>
      </c>
      <c r="AZ49" s="189">
        <f t="shared" si="47"/>
        <v>-0.26217798594847785</v>
      </c>
      <c r="BA49" s="189">
        <f t="shared" si="48"/>
        <v>0.35902029664324786</v>
      </c>
      <c r="BB49" s="190" t="s">
        <v>136</v>
      </c>
      <c r="BC49" s="189">
        <f>(AW48+AW49)/$AN49</f>
        <v>1.570252632352251</v>
      </c>
      <c r="BD49" s="189">
        <f>(AX48+AX49)/$AN49</f>
        <v>0.55230037464855797</v>
      </c>
      <c r="BE49" s="189">
        <f>(AY48+AY49)/$AN49</f>
        <v>0</v>
      </c>
      <c r="BF49" s="189">
        <f>(AZ48+AZ49)/$AN49</f>
        <v>-2.3990178259171165E-2</v>
      </c>
      <c r="BG49" s="189">
        <f>(BA48+BA49)/$AN49</f>
        <v>3.2589353243498875E-2</v>
      </c>
      <c r="BH49" s="189">
        <f>(AW48+AW49+AW47+AW46)/$AO49</f>
        <v>1.1276343253236674</v>
      </c>
      <c r="BI49" s="189">
        <f>(AX48+AX49+AX47+AX46)/$AO49</f>
        <v>0.57512984739481787</v>
      </c>
      <c r="BJ49" s="189">
        <f>(AY48+AY49+AY47+AY46)/$AO49</f>
        <v>0</v>
      </c>
      <c r="BK49" s="189">
        <f>(AZ48+AZ49+AZ47+AZ46)/$AO49</f>
        <v>-2.5084826990771389E-3</v>
      </c>
      <c r="BL49" s="189">
        <f>(BA48+BA49+BA47+BA46)/$AO49</f>
        <v>1.8099906920933797E-2</v>
      </c>
      <c r="BN49" s="189">
        <v>0.65475886019123031</v>
      </c>
      <c r="BO49" s="189">
        <v>1.1006644719646652</v>
      </c>
      <c r="BP49" s="189">
        <v>1.0486358177306185</v>
      </c>
      <c r="BQ49" s="189">
        <v>0</v>
      </c>
      <c r="BR49" s="189">
        <v>0</v>
      </c>
      <c r="BS49" s="189">
        <v>2.9928490119654936</v>
      </c>
      <c r="BT49" s="189">
        <v>2.8269881011674648E-2</v>
      </c>
      <c r="BU49" s="189">
        <v>2.153933262299446</v>
      </c>
      <c r="BV49" s="189">
        <v>0.74655591009373057</v>
      </c>
      <c r="BW49" s="189">
        <v>1.2490048508821128</v>
      </c>
      <c r="BX49" s="189">
        <v>1.5229232913547659</v>
      </c>
      <c r="BY49" s="189">
        <v>1.9285340633983434</v>
      </c>
      <c r="BZ49" s="189">
        <v>1.5203009529988649</v>
      </c>
      <c r="CA49" s="189">
        <v>0.42291511925072867</v>
      </c>
      <c r="CB49" s="189">
        <v>0.65870012207783735</v>
      </c>
      <c r="CC49" s="189">
        <v>3.8273042402167756</v>
      </c>
      <c r="CD49" s="189">
        <v>0.12747238082328322</v>
      </c>
      <c r="CE49" s="189">
        <v>1.8170529649544513</v>
      </c>
      <c r="CF49" s="189">
        <v>0.49988476906301949</v>
      </c>
      <c r="CG49" s="189">
        <v>0.24594573840466125</v>
      </c>
      <c r="CH49" s="189">
        <v>1.5393868289398054</v>
      </c>
      <c r="CI49" s="189">
        <v>27.812456158678021</v>
      </c>
      <c r="CJ49" s="189">
        <v>19.796597813083853</v>
      </c>
      <c r="CK49" s="189">
        <v>0.76771954041976564</v>
      </c>
      <c r="CL49" s="189">
        <v>0.60424960245661763</v>
      </c>
      <c r="CM49" s="189">
        <v>0.74150594025708383</v>
      </c>
      <c r="CN49" s="189">
        <v>2.7454285829193377</v>
      </c>
      <c r="CO49" s="189">
        <v>0.16238037756512072</v>
      </c>
      <c r="CP49" s="189">
        <v>0.63522813918280374</v>
      </c>
      <c r="CQ49" s="189">
        <v>122.51746402959556</v>
      </c>
      <c r="CR49" s="189">
        <v>0.25336527539237097</v>
      </c>
      <c r="CS49" s="189">
        <v>0.69396160222610792</v>
      </c>
      <c r="CT49" s="189">
        <v>2.7088443252777066</v>
      </c>
      <c r="CU49" s="189">
        <v>0.3419720899527392</v>
      </c>
    </row>
    <row r="50" spans="1:99" ht="14.5" x14ac:dyDescent="0.35">
      <c r="A50" s="17" t="s">
        <v>60</v>
      </c>
      <c r="B50" s="12" t="s">
        <v>27</v>
      </c>
      <c r="C50" s="28">
        <v>42423</v>
      </c>
      <c r="D50" s="63">
        <v>0.42430555555555555</v>
      </c>
      <c r="E50" s="10">
        <f t="shared" si="49"/>
        <v>302.31666666666661</v>
      </c>
      <c r="F50" s="76">
        <f t="shared" si="30"/>
        <v>12.596527777777776</v>
      </c>
      <c r="G50" s="154">
        <v>6.19</v>
      </c>
      <c r="H50" s="154">
        <v>8.85</v>
      </c>
      <c r="I50" s="153">
        <v>70</v>
      </c>
      <c r="J50" s="153">
        <v>11.7</v>
      </c>
      <c r="K50" s="53">
        <f t="shared" si="31"/>
        <v>2.6599999999999993</v>
      </c>
      <c r="L50" s="53">
        <f t="shared" si="52"/>
        <v>3.8499999999999996</v>
      </c>
      <c r="M50" s="153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0">
        <v>6.71</v>
      </c>
      <c r="V50" s="60">
        <v>10</v>
      </c>
      <c r="W50" s="71">
        <f t="shared" si="32"/>
        <v>243.99999999999997</v>
      </c>
      <c r="X50" s="85">
        <f t="shared" si="33"/>
        <v>125</v>
      </c>
      <c r="Y50" s="33">
        <v>2</v>
      </c>
      <c r="Z50" s="33">
        <f t="shared" si="25"/>
        <v>39.5</v>
      </c>
      <c r="AA50" s="33">
        <v>0</v>
      </c>
      <c r="AB50" s="33">
        <f t="shared" si="26"/>
        <v>40</v>
      </c>
      <c r="AC50" s="33">
        <v>0</v>
      </c>
      <c r="AD50" s="33">
        <f t="shared" si="27"/>
        <v>11.5</v>
      </c>
      <c r="AE50" s="22">
        <f t="shared" si="28"/>
        <v>302.31666666666661</v>
      </c>
      <c r="AF50" s="54">
        <f t="shared" si="34"/>
        <v>-271.8801136053749</v>
      </c>
      <c r="AG50" s="167">
        <f t="shared" si="23"/>
        <v>-2.5494589191103023E-3</v>
      </c>
      <c r="AH50"/>
      <c r="AI50" s="22">
        <f t="shared" si="29"/>
        <v>1510360000</v>
      </c>
      <c r="AJ50" s="174">
        <f t="shared" si="40"/>
        <v>-0.10581460889242469</v>
      </c>
      <c r="AK50" s="174">
        <f t="shared" si="41"/>
        <v>-4.1093051997058228E-3</v>
      </c>
      <c r="AL50" s="172"/>
      <c r="AM50" s="187">
        <f t="shared" si="42"/>
        <v>6.866666666666652</v>
      </c>
      <c r="AN50" s="187"/>
      <c r="AO50" s="187"/>
      <c r="AP50" s="174"/>
      <c r="AQ50" s="189">
        <f t="shared" si="35"/>
        <v>24.1</v>
      </c>
      <c r="AR50" s="189">
        <f t="shared" si="36"/>
        <v>79.2</v>
      </c>
      <c r="AS50" s="189">
        <f t="shared" si="37"/>
        <v>0</v>
      </c>
      <c r="AT50" s="189">
        <f t="shared" si="38"/>
        <v>2.46</v>
      </c>
      <c r="AU50" s="189">
        <f t="shared" si="39"/>
        <v>7.92</v>
      </c>
      <c r="AV50" s="190" t="s">
        <v>137</v>
      </c>
      <c r="AW50" s="189">
        <f t="shared" si="44"/>
        <v>8.2290145268943817</v>
      </c>
      <c r="AX50" s="189">
        <f t="shared" si="45"/>
        <v>-0.1812328229289335</v>
      </c>
      <c r="AY50" s="189">
        <f t="shared" si="46"/>
        <v>0</v>
      </c>
      <c r="AZ50" s="189">
        <f t="shared" si="47"/>
        <v>0.18271692186886535</v>
      </c>
      <c r="BA50" s="189">
        <f t="shared" si="48"/>
        <v>-6.7985865724381256E-2</v>
      </c>
      <c r="BB50" s="190" t="s">
        <v>137</v>
      </c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</row>
    <row r="51" spans="1:99" ht="15" thickBot="1" x14ac:dyDescent="0.4">
      <c r="A51" s="23" t="s">
        <v>60</v>
      </c>
      <c r="B51" s="13" t="s">
        <v>28</v>
      </c>
      <c r="C51" s="28">
        <v>42424</v>
      </c>
      <c r="D51" s="64">
        <v>0.3840277777777778</v>
      </c>
      <c r="E51" s="152">
        <f>F51*24</f>
        <v>325.34999999999997</v>
      </c>
      <c r="F51" s="77">
        <f t="shared" si="30"/>
        <v>13.556249999999999</v>
      </c>
      <c r="G51" s="157">
        <v>5.31</v>
      </c>
      <c r="H51" s="158">
        <v>9.67</v>
      </c>
      <c r="I51" s="155">
        <v>54.9</v>
      </c>
      <c r="J51" s="155">
        <v>10.8</v>
      </c>
      <c r="K51" s="161">
        <f t="shared" si="31"/>
        <v>4.3600000000000003</v>
      </c>
      <c r="L51" s="161">
        <f t="shared" si="52"/>
        <v>3.0299999999999994</v>
      </c>
      <c r="M51" s="156">
        <v>1</v>
      </c>
      <c r="N51" s="66">
        <v>19.100000000000001</v>
      </c>
      <c r="O51" s="66">
        <v>91.6</v>
      </c>
      <c r="P51" s="67">
        <v>0</v>
      </c>
      <c r="Q51" s="67">
        <v>2.89</v>
      </c>
      <c r="R51" s="67">
        <v>8.16</v>
      </c>
      <c r="S51" s="66"/>
      <c r="T51" s="65">
        <v>197</v>
      </c>
      <c r="U51" s="78">
        <v>7.03</v>
      </c>
      <c r="V51" s="65">
        <v>10</v>
      </c>
      <c r="W51" s="71">
        <f t="shared" si="32"/>
        <v>235.39999999999998</v>
      </c>
      <c r="X51" s="85">
        <f t="shared" si="33"/>
        <v>135</v>
      </c>
      <c r="Y51" s="67">
        <v>1.4</v>
      </c>
      <c r="Z51" s="68">
        <f t="shared" si="25"/>
        <v>40.9</v>
      </c>
      <c r="AA51" s="67">
        <v>0</v>
      </c>
      <c r="AB51" s="68">
        <f t="shared" si="26"/>
        <v>40</v>
      </c>
      <c r="AC51" s="67">
        <v>0</v>
      </c>
      <c r="AD51" s="68">
        <f t="shared" si="27"/>
        <v>11.5</v>
      </c>
      <c r="AE51" s="6"/>
      <c r="AF51" s="54"/>
      <c r="AG51" s="168"/>
      <c r="AH51"/>
      <c r="AI51" s="163">
        <f t="shared" si="29"/>
        <v>1249973999.9999998</v>
      </c>
      <c r="AJ51" s="175">
        <f t="shared" si="40"/>
        <v>-0.18922528190968296</v>
      </c>
      <c r="AK51" s="175">
        <f t="shared" si="41"/>
        <v>6.2591746593422906E-4</v>
      </c>
      <c r="AL51" s="172">
        <f>LN(AI51/AI49)/(AE51-AE49)</f>
        <v>1.0667948323566632E-3</v>
      </c>
      <c r="AM51" s="187">
        <f t="shared" si="42"/>
        <v>5.5184027777777844</v>
      </c>
      <c r="AN51" s="187">
        <f>AM50+AM51</f>
        <v>12.385069444444436</v>
      </c>
      <c r="AO51" s="187">
        <f t="shared" ref="AO51:AO82" si="55">AM50+AM51</f>
        <v>12.385069444444436</v>
      </c>
      <c r="AP51" s="175"/>
      <c r="AQ51" s="189">
        <f t="shared" si="35"/>
        <v>19.100000000000005</v>
      </c>
      <c r="AR51" s="189">
        <f t="shared" si="36"/>
        <v>91.6</v>
      </c>
      <c r="AS51" s="189">
        <f t="shared" si="37"/>
        <v>0</v>
      </c>
      <c r="AT51" s="189">
        <f t="shared" si="38"/>
        <v>2.89</v>
      </c>
      <c r="AU51" s="189">
        <f t="shared" si="39"/>
        <v>8.16</v>
      </c>
      <c r="AV51" s="190" t="s">
        <v>138</v>
      </c>
      <c r="AW51" s="189">
        <f t="shared" si="44"/>
        <v>5</v>
      </c>
      <c r="AX51" s="189">
        <f t="shared" si="45"/>
        <v>12.399999999999991</v>
      </c>
      <c r="AY51" s="189">
        <f t="shared" si="46"/>
        <v>0</v>
      </c>
      <c r="AZ51" s="189">
        <f t="shared" si="47"/>
        <v>-0.43000000000000016</v>
      </c>
      <c r="BA51" s="189">
        <f t="shared" si="48"/>
        <v>0.24000000000000021</v>
      </c>
      <c r="BB51" s="190" t="s">
        <v>138</v>
      </c>
      <c r="BC51" s="189">
        <f>(AW50+AW51)/$AN51</f>
        <v>1.0681421356768017</v>
      </c>
      <c r="BD51" s="189">
        <f>(AX50+AX51)/$AN51</f>
        <v>0.98657235891010875</v>
      </c>
      <c r="BE51" s="189">
        <f>(AY50+AY51)/$AN51</f>
        <v>0</v>
      </c>
      <c r="BF51" s="189">
        <f>(AZ50+AZ51)/$AN51</f>
        <v>-1.9966224593279003E-2</v>
      </c>
      <c r="BG51" s="189">
        <f>(BA50+BA51)/$AN51</f>
        <v>1.388883082547262E-2</v>
      </c>
      <c r="BH51" s="189">
        <f>(AW50+AW51)/$AN51</f>
        <v>1.0681421356768017</v>
      </c>
      <c r="BI51" s="189">
        <f>(AX50+AX51)/$AN51</f>
        <v>0.98657235891010875</v>
      </c>
      <c r="BJ51" s="189">
        <f>(AY50+AY51)/$AN51</f>
        <v>0</v>
      </c>
      <c r="BK51" s="189">
        <f>(AZ50+AZ51)/$AN51</f>
        <v>-1.9966224593279003E-2</v>
      </c>
      <c r="BL51" s="189">
        <f>(BA50+BA51)/$AN51</f>
        <v>1.388883082547262E-2</v>
      </c>
      <c r="BN51" s="189">
        <v>0.95326977663392765</v>
      </c>
      <c r="BO51" s="189">
        <v>1.1223748854570217</v>
      </c>
      <c r="BP51" s="189">
        <v>0.82143139055565118</v>
      </c>
      <c r="BQ51" s="189">
        <v>0</v>
      </c>
      <c r="BR51" s="189">
        <v>0</v>
      </c>
      <c r="BS51" s="189">
        <v>2.8985974684685183</v>
      </c>
      <c r="BT51" s="189">
        <v>4.0172988806063979E-2</v>
      </c>
      <c r="BU51" s="189">
        <v>2.5834838308451951</v>
      </c>
      <c r="BV51" s="189">
        <v>0.82962402213889452</v>
      </c>
      <c r="BW51" s="189">
        <v>1.4952517932609977</v>
      </c>
      <c r="BX51" s="189">
        <v>1.5743045730322882</v>
      </c>
      <c r="BY51" s="189">
        <v>1.9908965625980848</v>
      </c>
      <c r="BZ51" s="189">
        <v>1.5774467120020494</v>
      </c>
      <c r="CA51" s="189">
        <v>0.44474343454335491</v>
      </c>
      <c r="CB51" s="189">
        <v>0.67944062390649518</v>
      </c>
      <c r="CC51" s="189">
        <v>3.9943493096706653</v>
      </c>
      <c r="CD51" s="189">
        <v>0.16709217486295233</v>
      </c>
      <c r="CE51" s="189">
        <v>1.845085022666048</v>
      </c>
      <c r="CF51" s="189">
        <v>0.49865249726612521</v>
      </c>
      <c r="CG51" s="189">
        <v>0.28574568336648037</v>
      </c>
      <c r="CH51" s="189">
        <v>1.606249696405541</v>
      </c>
      <c r="CI51" s="189">
        <v>20.975774105430695</v>
      </c>
      <c r="CJ51" s="189">
        <v>23.648088643998129</v>
      </c>
      <c r="CK51" s="189">
        <v>0.72874748052783012</v>
      </c>
      <c r="CL51" s="189">
        <v>0.68294959769444108</v>
      </c>
      <c r="CM51" s="189">
        <v>0.73212863324748345</v>
      </c>
      <c r="CN51" s="189">
        <v>2.6283880968753031</v>
      </c>
      <c r="CO51" s="189">
        <v>0.17754275868933639</v>
      </c>
      <c r="CP51" s="189">
        <v>0.65139373940070333</v>
      </c>
      <c r="CQ51" s="189">
        <v>135.6002083729519</v>
      </c>
      <c r="CR51" s="189">
        <v>0.18335090435524193</v>
      </c>
      <c r="CS51" s="189">
        <v>0.14503415100292083</v>
      </c>
      <c r="CT51" s="189">
        <v>2.7262659373288098</v>
      </c>
      <c r="CU51" s="189">
        <v>0.42750783489219335</v>
      </c>
    </row>
    <row r="52" spans="1:99" ht="13" x14ac:dyDescent="0.3">
      <c r="A52" s="17" t="s">
        <v>61</v>
      </c>
      <c r="B52" s="12" t="s">
        <v>49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0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66"/>
      <c r="AH52"/>
      <c r="AI52" s="176"/>
      <c r="AJ52" s="173"/>
      <c r="AK52" s="173"/>
      <c r="AL52" s="166"/>
      <c r="AM52" s="186"/>
      <c r="AN52" s="186"/>
      <c r="AO52" s="186"/>
      <c r="AP52" s="173"/>
      <c r="AQ52" s="188"/>
      <c r="AR52" s="188"/>
      <c r="AS52" s="188"/>
      <c r="AT52" s="188"/>
      <c r="AU52" s="188"/>
      <c r="AW52" s="188"/>
      <c r="AX52" s="188"/>
      <c r="AY52" s="188"/>
      <c r="AZ52" s="188"/>
      <c r="BA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/>
    </row>
    <row r="53" spans="1:99" ht="13" x14ac:dyDescent="0.3">
      <c r="A53" s="17" t="s">
        <v>61</v>
      </c>
      <c r="B53" s="12" t="s">
        <v>45</v>
      </c>
      <c r="C53" s="28">
        <v>42410</v>
      </c>
      <c r="D53" s="29">
        <v>0.82916666666666661</v>
      </c>
      <c r="E53" s="10">
        <f>F53*24</f>
        <v>0</v>
      </c>
      <c r="F53" s="74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5">
        <v>8.99</v>
      </c>
      <c r="V53" s="60">
        <v>4</v>
      </c>
      <c r="W53" s="71">
        <f>W52-V52+Y53+AA53+AC53</f>
        <v>264.5</v>
      </c>
      <c r="X53" s="85">
        <f>SUM(V53,X52)</f>
        <v>7.5</v>
      </c>
      <c r="Y53" s="33">
        <v>0</v>
      </c>
      <c r="Z53" s="33">
        <f t="shared" ref="Z53:Z67" si="56">SUM(Y53,Z52)</f>
        <v>0</v>
      </c>
      <c r="AA53" s="33">
        <v>0</v>
      </c>
      <c r="AB53" s="33">
        <f t="shared" ref="AB53:AB67" si="57">SUM(AA53,AB52)</f>
        <v>0</v>
      </c>
      <c r="AC53" s="33">
        <v>0</v>
      </c>
      <c r="AD53" s="33">
        <f t="shared" ref="AD53:AD67" si="58">SUM(AC53,AD52)</f>
        <v>0</v>
      </c>
      <c r="AE53" s="4">
        <f t="shared" ref="AE53:AE66" si="59">F53*24</f>
        <v>0</v>
      </c>
      <c r="AF53" s="54"/>
      <c r="AG53" s="167"/>
      <c r="AH53"/>
      <c r="AI53" s="22">
        <f t="shared" ref="AI53:AI67" si="60">G53*W53*1000000</f>
        <v>64273500</v>
      </c>
      <c r="AJ53" s="174"/>
      <c r="AK53" s="174"/>
      <c r="AL53" s="167"/>
      <c r="AM53" s="187"/>
      <c r="AN53" s="187"/>
      <c r="AO53" s="187"/>
      <c r="AP53" s="174"/>
      <c r="AQ53" s="189">
        <f>(N53*W53/1000+AC53*2220/1000+AA53*180.15/1000)/((W53+AA53+AC53)/1000)</f>
        <v>31.800000000000004</v>
      </c>
      <c r="AR53" s="189">
        <f>(O53*W53/1000)/((W53+AA53+AC53)/1000)</f>
        <v>0</v>
      </c>
      <c r="AS53" s="189">
        <f>(P53*W53/1000)/((W53+AA53+AC53)/1000)</f>
        <v>6.01</v>
      </c>
      <c r="AT53" s="189">
        <f>(Q53*W53/1000+AA53*4.16/1000)/((W53+AA53+AC53)/1000)</f>
        <v>2.0499999999999998</v>
      </c>
      <c r="AU53" s="189">
        <f>(R53*W53/1000)/((W53+AA53+AC53)/1000)</f>
        <v>1.64</v>
      </c>
      <c r="AW53" s="189"/>
      <c r="AX53" s="189"/>
      <c r="AY53" s="189"/>
      <c r="AZ53" s="189"/>
      <c r="BA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N53" s="189"/>
      <c r="BO53" s="189"/>
      <c r="BP53" s="189"/>
      <c r="BQ53" s="189"/>
      <c r="BR53" s="189"/>
      <c r="BS53" s="189"/>
      <c r="BT53" s="189"/>
      <c r="BU53" s="189"/>
      <c r="BV53" s="189"/>
      <c r="BW53" s="189"/>
      <c r="BX53" s="189"/>
      <c r="BY53" s="189"/>
      <c r="BZ53" s="189"/>
      <c r="CA53" s="189"/>
      <c r="CB53" s="189"/>
      <c r="CC53" s="189"/>
      <c r="CD53" s="189"/>
      <c r="CE53" s="189"/>
      <c r="CF53" s="189"/>
      <c r="CG53" s="189"/>
      <c r="CH53" s="189"/>
      <c r="CI53" s="189"/>
      <c r="CJ53" s="189"/>
      <c r="CK53" s="189"/>
      <c r="CL53" s="189"/>
      <c r="CM53" s="189"/>
      <c r="CN53" s="189"/>
      <c r="CO53" s="189"/>
      <c r="CP53" s="189"/>
      <c r="CQ53" s="189"/>
      <c r="CR53" s="189"/>
      <c r="CS53" s="189"/>
      <c r="CT53" s="189"/>
      <c r="CU53" s="189"/>
    </row>
    <row r="54" spans="1:99" ht="13" x14ac:dyDescent="0.3">
      <c r="A54" s="17" t="s">
        <v>61</v>
      </c>
      <c r="B54" s="12" t="s">
        <v>4</v>
      </c>
      <c r="C54" s="28">
        <v>42411</v>
      </c>
      <c r="D54" s="29">
        <v>0.41388888888888892</v>
      </c>
      <c r="E54" s="10">
        <f>F54*24</f>
        <v>14.033333333333337</v>
      </c>
      <c r="F54" s="76">
        <f t="shared" ref="F54:F67" si="61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62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5">
        <v>8.9700000000000006</v>
      </c>
      <c r="V54" s="60">
        <v>4</v>
      </c>
      <c r="W54" s="71">
        <f t="shared" ref="W54:W67" si="63">W53-V53+Y54+AA54+AC54</f>
        <v>260.50200000000001</v>
      </c>
      <c r="X54" s="85">
        <f t="shared" ref="X54:X67" si="64">SUM(V54,X53)</f>
        <v>11.5</v>
      </c>
      <c r="Y54" s="33">
        <v>2E-3</v>
      </c>
      <c r="Z54" s="33">
        <f t="shared" si="56"/>
        <v>2E-3</v>
      </c>
      <c r="AA54" s="33">
        <v>0</v>
      </c>
      <c r="AB54" s="33">
        <f t="shared" si="57"/>
        <v>0</v>
      </c>
      <c r="AC54" s="33">
        <v>0</v>
      </c>
      <c r="AD54" s="33">
        <f t="shared" si="58"/>
        <v>0</v>
      </c>
      <c r="AE54" s="22">
        <f t="shared" si="59"/>
        <v>14.033333333333337</v>
      </c>
      <c r="AF54" s="54">
        <f t="shared" ref="AF54:AF66" si="65">((AE54-AE53)*LN(2)/LN(G54/G53))</f>
        <v>18.339780254100031</v>
      </c>
      <c r="AG54" s="167">
        <f t="shared" si="23"/>
        <v>3.7794737502647321E-2</v>
      </c>
      <c r="AH54"/>
      <c r="AI54" s="22">
        <f t="shared" si="60"/>
        <v>107587326</v>
      </c>
      <c r="AJ54" s="174">
        <f>LN(AI54/AI53)</f>
        <v>0.51515543702926581</v>
      </c>
      <c r="AK54" s="174">
        <f>LN(AI54/AI53)/(AE54-AE53)</f>
        <v>3.670941356503081E-2</v>
      </c>
      <c r="AL54" s="167"/>
      <c r="AM54" s="187">
        <f>(G53+G54)/2*(E54-E53)/24</f>
        <v>0.1917888888888889</v>
      </c>
      <c r="AN54" s="187"/>
      <c r="AO54" s="187"/>
      <c r="AP54" s="174"/>
      <c r="AQ54" s="189">
        <f t="shared" ref="AQ54:AQ67" si="66">(N54*W54/1000+AC54*2220/1000+AA54*180.15/1000)/((W54+AA54+AC54)/1000)</f>
        <v>29</v>
      </c>
      <c r="AR54" s="189">
        <f t="shared" ref="AR54:AR67" si="67">(O54*W54/1000)/((W54+AA54+AC54)/1000)</f>
        <v>5.7</v>
      </c>
      <c r="AS54" s="189">
        <f t="shared" ref="AS54:AS67" si="68">(P54*W54/1000)/((W54+AA54+AC54)/1000)</f>
        <v>5.54</v>
      </c>
      <c r="AT54" s="189">
        <f t="shared" ref="AT54:AT67" si="69">(Q54*W54/1000+AA54*4.16/1000)/((W54+AA54+AC54)/1000)</f>
        <v>1.92</v>
      </c>
      <c r="AU54" s="189">
        <f t="shared" ref="AU54:AU67" si="70">(R54*W54/1000)/((W54+AA54+AC54)/1000)</f>
        <v>2.21</v>
      </c>
      <c r="AV54" s="190" t="s">
        <v>125</v>
      </c>
      <c r="AW54" s="189">
        <f>-(N54-AQ53)</f>
        <v>2.8000000000000043</v>
      </c>
      <c r="AX54" s="189">
        <f>(O54-AR53)</f>
        <v>5.7</v>
      </c>
      <c r="AY54" s="189">
        <f>-(P54-AS53)</f>
        <v>0.46999999999999975</v>
      </c>
      <c r="AZ54" s="189">
        <f>-(Q54-AT53)</f>
        <v>0.12999999999999989</v>
      </c>
      <c r="BA54" s="189">
        <f>(R54-AU53)</f>
        <v>0.57000000000000006</v>
      </c>
      <c r="BB54" s="190" t="s">
        <v>125</v>
      </c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</row>
    <row r="55" spans="1:99" ht="13" x14ac:dyDescent="0.3">
      <c r="A55" s="17" t="s">
        <v>61</v>
      </c>
      <c r="B55" s="12" t="s">
        <v>16</v>
      </c>
      <c r="C55" s="28">
        <v>42412</v>
      </c>
      <c r="D55" s="29">
        <v>0.46458333333333335</v>
      </c>
      <c r="E55" s="10">
        <f>F55*24</f>
        <v>39.25</v>
      </c>
      <c r="F55" s="76">
        <f t="shared" si="61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62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5">
        <v>8.76</v>
      </c>
      <c r="V55" s="60">
        <v>39</v>
      </c>
      <c r="W55" s="71">
        <f t="shared" si="63"/>
        <v>256.50200000000001</v>
      </c>
      <c r="X55" s="85">
        <f t="shared" si="64"/>
        <v>50.5</v>
      </c>
      <c r="Y55" s="33">
        <v>0</v>
      </c>
      <c r="Z55" s="33">
        <f t="shared" si="56"/>
        <v>2E-3</v>
      </c>
      <c r="AA55" s="33">
        <v>0</v>
      </c>
      <c r="AB55" s="33">
        <f t="shared" si="57"/>
        <v>0</v>
      </c>
      <c r="AC55" s="33">
        <v>0</v>
      </c>
      <c r="AD55" s="33">
        <f t="shared" si="58"/>
        <v>0</v>
      </c>
      <c r="AE55" s="22">
        <f t="shared" si="59"/>
        <v>39.25</v>
      </c>
      <c r="AF55" s="54">
        <f t="shared" si="65"/>
        <v>19.126274600952932</v>
      </c>
      <c r="AG55" s="167">
        <f t="shared" si="23"/>
        <v>3.6240574551063408E-2</v>
      </c>
      <c r="AH55"/>
      <c r="AI55" s="22">
        <f t="shared" si="60"/>
        <v>264197060.00000003</v>
      </c>
      <c r="AJ55" s="174">
        <f t="shared" ref="AJ55:AJ67" si="71">LN(AI55/AI54)</f>
        <v>0.89839241140689396</v>
      </c>
      <c r="AK55" s="174">
        <f t="shared" ref="AK55:AK67" si="72">LN(AI55/AI54)/(AE55-AE54)</f>
        <v>3.562692973193235E-2</v>
      </c>
      <c r="AL55" s="172">
        <f>LN(AI55/AI53)/(AE55-AE53)</f>
        <v>3.6013957921940377E-2</v>
      </c>
      <c r="AM55" s="187">
        <f t="shared" ref="AM55:AM67" si="73">(G54+G55)/2*(E55-E54)/24</f>
        <v>0.75807604166666653</v>
      </c>
      <c r="AN55" s="187">
        <f>AM54+AM55</f>
        <v>0.94986493055555543</v>
      </c>
      <c r="AO55" s="187">
        <f t="shared" ref="AO55:AO86" si="74">AM54+AM55</f>
        <v>0.94986493055555543</v>
      </c>
      <c r="AP55" s="174"/>
      <c r="AQ55" s="189">
        <f t="shared" si="66"/>
        <v>26.5</v>
      </c>
      <c r="AR55" s="189">
        <f t="shared" si="67"/>
        <v>14.1</v>
      </c>
      <c r="AS55" s="189">
        <f t="shared" si="68"/>
        <v>4.2699999999999996</v>
      </c>
      <c r="AT55" s="189">
        <f t="shared" si="69"/>
        <v>1.93</v>
      </c>
      <c r="AU55" s="189">
        <f t="shared" si="70"/>
        <v>3.42</v>
      </c>
      <c r="AV55" s="190" t="s">
        <v>127</v>
      </c>
      <c r="AW55" s="189">
        <f t="shared" ref="AW55:AW67" si="75">-(N55-AQ54)</f>
        <v>2.5</v>
      </c>
      <c r="AX55" s="189">
        <f t="shared" ref="AX55:AX67" si="76">(O55-AR54)</f>
        <v>8.3999999999999986</v>
      </c>
      <c r="AY55" s="189">
        <f t="shared" ref="AY55:AY67" si="77">-(P55-AS54)</f>
        <v>1.2700000000000005</v>
      </c>
      <c r="AZ55" s="189">
        <f t="shared" ref="AZ55:AZ67" si="78">-(Q55-AT54)</f>
        <v>-1.0000000000000009E-2</v>
      </c>
      <c r="BA55" s="189">
        <f t="shared" ref="BA55:BA67" si="79">(R55-AU54)</f>
        <v>1.21</v>
      </c>
      <c r="BB55" s="190" t="s">
        <v>127</v>
      </c>
      <c r="BC55" s="189">
        <f>(AW54+AW55)/$AN55</f>
        <v>5.5797406868154917</v>
      </c>
      <c r="BD55" s="189">
        <f>(AX54+AX55)/$AN55</f>
        <v>14.844215789452521</v>
      </c>
      <c r="BE55" s="189">
        <f>(AY54+AY55)/$AN55</f>
        <v>1.8318393952941414</v>
      </c>
      <c r="BF55" s="189">
        <f>(AZ54+AZ55)/$AN55</f>
        <v>0.12633375139959582</v>
      </c>
      <c r="BG55" s="189">
        <f>(BA54+BA55)/$AN55</f>
        <v>1.8739506457606732</v>
      </c>
      <c r="BH55" s="189">
        <f t="shared" ref="BH55:BH86" si="80">(AW54+AW55)/$AN55</f>
        <v>5.5797406868154917</v>
      </c>
      <c r="BI55" s="189">
        <f t="shared" ref="BI55:BI86" si="81">(AX54+AX55)/$AN55</f>
        <v>14.844215789452521</v>
      </c>
      <c r="BJ55" s="189">
        <f t="shared" ref="BJ55:BJ86" si="82">(AY54+AY55)/$AN55</f>
        <v>1.8318393952941414</v>
      </c>
      <c r="BK55" s="189">
        <f t="shared" ref="BK55:BK86" si="83">(AZ54+AZ55)/$AN55</f>
        <v>0.12633375139959582</v>
      </c>
      <c r="BL55" s="189">
        <f t="shared" ref="BL55:BL86" si="84">(BA54+BA55)/$AN55</f>
        <v>1.8739506457606732</v>
      </c>
      <c r="BN55" s="189">
        <v>0.79657052258445171</v>
      </c>
      <c r="BO55" s="189">
        <v>2.0446524339853398</v>
      </c>
      <c r="BP55" s="189">
        <v>1.6666954133324527</v>
      </c>
      <c r="BQ55" s="189">
        <v>5.2482284831209878</v>
      </c>
      <c r="BR55" s="189">
        <v>0.135903594663208</v>
      </c>
      <c r="BS55" s="189">
        <v>2.0807840756639937</v>
      </c>
      <c r="BT55" s="189">
        <v>4.9516928424659596</v>
      </c>
      <c r="BU55" s="189">
        <v>0.14587104774027743</v>
      </c>
      <c r="BV55" s="189">
        <v>1.0565145737586352</v>
      </c>
      <c r="BW55" s="189">
        <v>1.3130436419553266</v>
      </c>
      <c r="BX55" s="189">
        <v>2.3791045505517925</v>
      </c>
      <c r="BY55" s="189">
        <v>3.4917278939938519</v>
      </c>
      <c r="BZ55" s="189">
        <v>2.7595491946753437</v>
      </c>
      <c r="CA55" s="189">
        <v>0.79285548452433052</v>
      </c>
      <c r="CB55" s="189">
        <v>1.3542578422437204</v>
      </c>
      <c r="CC55" s="189">
        <v>5.7938582056187631</v>
      </c>
      <c r="CD55" s="189">
        <v>4.6630774984949683</v>
      </c>
      <c r="CE55" s="189">
        <v>2.7341569330856932</v>
      </c>
      <c r="CF55" s="189">
        <v>0.91620776592973951</v>
      </c>
      <c r="CG55" s="189">
        <v>0.89270031365809077</v>
      </c>
      <c r="CH55" s="189">
        <v>2.7800419318964593</v>
      </c>
      <c r="CI55" s="189">
        <v>30.601555577999296</v>
      </c>
      <c r="CJ55" s="189">
        <v>0.17899654736844559</v>
      </c>
      <c r="CK55" s="189">
        <v>5.9962056821694767E-2</v>
      </c>
      <c r="CL55" s="189">
        <v>4.9168519480858854E-2</v>
      </c>
      <c r="CM55" s="189">
        <v>0</v>
      </c>
      <c r="CN55" s="189">
        <v>0.44910801786224447</v>
      </c>
      <c r="CO55" s="189">
        <v>0</v>
      </c>
      <c r="CP55" s="189">
        <v>0</v>
      </c>
      <c r="CQ55" s="189">
        <v>8.7650423261992465</v>
      </c>
      <c r="CR55" s="189">
        <v>0.68085264764366937</v>
      </c>
      <c r="CS55" s="189">
        <v>0.52634899895672504</v>
      </c>
      <c r="CT55" s="189">
        <v>2.0838756689508382</v>
      </c>
      <c r="CU55" s="189">
        <v>0</v>
      </c>
    </row>
    <row r="56" spans="1:99" ht="13" x14ac:dyDescent="0.3">
      <c r="A56" s="17" t="s">
        <v>61</v>
      </c>
      <c r="B56" s="12" t="s">
        <v>17</v>
      </c>
      <c r="C56" s="28">
        <v>42413</v>
      </c>
      <c r="D56" s="29">
        <v>0.3756944444444445</v>
      </c>
      <c r="E56" s="10">
        <f t="shared" ref="E56:E66" si="85">F56*24</f>
        <v>61.116666666666674</v>
      </c>
      <c r="F56" s="76">
        <f t="shared" si="61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62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5">
        <v>8.77</v>
      </c>
      <c r="V56" s="60">
        <v>4</v>
      </c>
      <c r="W56" s="71">
        <f t="shared" si="63"/>
        <v>222.90200000000002</v>
      </c>
      <c r="X56" s="85">
        <f t="shared" si="64"/>
        <v>54.5</v>
      </c>
      <c r="Y56" s="33">
        <v>0</v>
      </c>
      <c r="Z56" s="33">
        <f t="shared" si="56"/>
        <v>2E-3</v>
      </c>
      <c r="AA56" s="33">
        <v>4</v>
      </c>
      <c r="AB56" s="33">
        <f t="shared" si="57"/>
        <v>4</v>
      </c>
      <c r="AC56" s="33">
        <v>1.4</v>
      </c>
      <c r="AD56" s="33">
        <f t="shared" si="58"/>
        <v>1.4</v>
      </c>
      <c r="AE56" s="22">
        <f t="shared" si="59"/>
        <v>61.116666666666674</v>
      </c>
      <c r="AF56" s="54">
        <f t="shared" si="65"/>
        <v>14.642119518321465</v>
      </c>
      <c r="AG56" s="167">
        <f t="shared" si="23"/>
        <v>4.7339265308729422E-2</v>
      </c>
      <c r="AH56"/>
      <c r="AI56" s="22">
        <f t="shared" si="60"/>
        <v>646415800</v>
      </c>
      <c r="AJ56" s="174">
        <f t="shared" si="71"/>
        <v>0.89474768588454023</v>
      </c>
      <c r="AK56" s="174">
        <f t="shared" si="72"/>
        <v>4.0918339293500298E-2</v>
      </c>
      <c r="AL56" s="172"/>
      <c r="AM56" s="187">
        <f t="shared" si="73"/>
        <v>1.7903333333333338</v>
      </c>
      <c r="AN56" s="187"/>
      <c r="AO56" s="187"/>
      <c r="AP56" s="174"/>
      <c r="AQ56" s="189">
        <f t="shared" si="66"/>
        <v>39.421145675464949</v>
      </c>
      <c r="AR56" s="189">
        <f t="shared" si="67"/>
        <v>21.870175469334473</v>
      </c>
      <c r="AS56" s="189">
        <f t="shared" si="68"/>
        <v>3.1243107813334969</v>
      </c>
      <c r="AT56" s="189">
        <f t="shared" si="69"/>
        <v>2.41611900027157</v>
      </c>
      <c r="AU56" s="189">
        <f t="shared" si="70"/>
        <v>5.0867684908585993</v>
      </c>
      <c r="AV56" s="190" t="s">
        <v>126</v>
      </c>
      <c r="AW56" s="189">
        <f t="shared" si="75"/>
        <v>3.3000000000000007</v>
      </c>
      <c r="AX56" s="189">
        <f t="shared" si="76"/>
        <v>8.2999999999999989</v>
      </c>
      <c r="AY56" s="189">
        <f t="shared" si="77"/>
        <v>1.0699999999999994</v>
      </c>
      <c r="AZ56" s="189">
        <f t="shared" si="78"/>
        <v>-0.47</v>
      </c>
      <c r="BA56" s="189">
        <f t="shared" si="79"/>
        <v>1.79</v>
      </c>
      <c r="BB56" s="190" t="s">
        <v>126</v>
      </c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</row>
    <row r="57" spans="1:99" ht="13" x14ac:dyDescent="0.3">
      <c r="A57" s="17" t="s">
        <v>61</v>
      </c>
      <c r="B57" s="12" t="s">
        <v>18</v>
      </c>
      <c r="C57" s="28">
        <v>42414</v>
      </c>
      <c r="D57" s="29">
        <v>0.41805555555555557</v>
      </c>
      <c r="E57" s="10">
        <f t="shared" si="85"/>
        <v>86.13333333333334</v>
      </c>
      <c r="F57" s="76">
        <f t="shared" si="61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62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5">
        <v>7.76</v>
      </c>
      <c r="V57" s="60">
        <v>10</v>
      </c>
      <c r="W57" s="71">
        <f t="shared" si="63"/>
        <v>231.50200000000001</v>
      </c>
      <c r="X57" s="85">
        <f t="shared" si="64"/>
        <v>64.5</v>
      </c>
      <c r="Y57" s="33">
        <v>3.2</v>
      </c>
      <c r="Z57" s="33">
        <f t="shared" si="56"/>
        <v>3.202</v>
      </c>
      <c r="AA57" s="33">
        <v>8</v>
      </c>
      <c r="AB57" s="33">
        <f t="shared" si="57"/>
        <v>12</v>
      </c>
      <c r="AC57" s="33">
        <v>1.4</v>
      </c>
      <c r="AD57" s="33">
        <f t="shared" si="58"/>
        <v>2.8</v>
      </c>
      <c r="AE57" s="22">
        <f t="shared" si="59"/>
        <v>86.13333333333334</v>
      </c>
      <c r="AF57" s="54">
        <f t="shared" si="65"/>
        <v>21.40336980509797</v>
      </c>
      <c r="AG57" s="167">
        <f t="shared" si="23"/>
        <v>3.2384955587453697E-2</v>
      </c>
      <c r="AH57"/>
      <c r="AI57" s="22">
        <f t="shared" si="60"/>
        <v>1509393040</v>
      </c>
      <c r="AJ57" s="174">
        <f t="shared" si="71"/>
        <v>0.84801993875892134</v>
      </c>
      <c r="AK57" s="174">
        <f t="shared" si="72"/>
        <v>3.3898198751189393E-2</v>
      </c>
      <c r="AL57" s="172">
        <f>LN(AI57/AI55)/(AE57-AE55)</f>
        <v>3.717243422630917E-2</v>
      </c>
      <c r="AM57" s="187">
        <f t="shared" si="73"/>
        <v>4.9095208333333327</v>
      </c>
      <c r="AN57" s="187">
        <f>AM56+AM57</f>
        <v>6.6998541666666664</v>
      </c>
      <c r="AO57" s="187">
        <f t="shared" ref="AO57:AO88" si="86">AM56+AM57</f>
        <v>6.6998541666666664</v>
      </c>
      <c r="AP57" s="174"/>
      <c r="AQ57" s="189">
        <f t="shared" si="66"/>
        <v>41.467057143568752</v>
      </c>
      <c r="AR57" s="189">
        <f t="shared" si="67"/>
        <v>30.078673485483723</v>
      </c>
      <c r="AS57" s="189">
        <f t="shared" si="68"/>
        <v>1.2300543789590788</v>
      </c>
      <c r="AT57" s="189">
        <f t="shared" si="69"/>
        <v>2.5117680218512093</v>
      </c>
      <c r="AU57" s="189">
        <f t="shared" si="70"/>
        <v>6.8421774829598769</v>
      </c>
      <c r="AV57" s="190" t="s">
        <v>128</v>
      </c>
      <c r="AW57" s="189">
        <f t="shared" si="75"/>
        <v>15.921145675464949</v>
      </c>
      <c r="AX57" s="189">
        <f t="shared" si="76"/>
        <v>9.4298245306655275</v>
      </c>
      <c r="AY57" s="189">
        <f t="shared" si="77"/>
        <v>1.8443107813334969</v>
      </c>
      <c r="AZ57" s="189">
        <f t="shared" si="78"/>
        <v>-5.388099972843019E-2</v>
      </c>
      <c r="BA57" s="189">
        <f t="shared" si="79"/>
        <v>2.0332315091414008</v>
      </c>
      <c r="BB57" s="190" t="s">
        <v>128</v>
      </c>
      <c r="BC57" s="189">
        <f>(AW56+AW57)/$AN57</f>
        <v>2.8688901575044157</v>
      </c>
      <c r="BD57" s="189">
        <f>(AX56+AX57)/$AN57</f>
        <v>2.6463000670784043</v>
      </c>
      <c r="BE57" s="189">
        <f>(AY56+AY57)/$AN57</f>
        <v>0.43498122628293467</v>
      </c>
      <c r="BF57" s="189">
        <f>(AZ56+AZ57)/$AN57</f>
        <v>-7.8192895949117824E-2</v>
      </c>
      <c r="BG57" s="189">
        <f>(BA56+BA57)/$AN57</f>
        <v>0.57064398926216442</v>
      </c>
      <c r="BH57" s="189">
        <f t="shared" ref="BH57:BH88" si="87">(AW56+AW57)/$AN57</f>
        <v>2.8688901575044157</v>
      </c>
      <c r="BI57" s="189">
        <f t="shared" ref="BI57:BI88" si="88">(AX56+AX57)/$AN57</f>
        <v>2.6463000670784043</v>
      </c>
      <c r="BJ57" s="189">
        <f t="shared" ref="BJ57:BJ88" si="89">(AY56+AY57)/$AN57</f>
        <v>0.43498122628293467</v>
      </c>
      <c r="BK57" s="189">
        <f t="shared" ref="BK57:BK88" si="90">(AZ56+AZ57)/$AN57</f>
        <v>-7.8192895949117824E-2</v>
      </c>
      <c r="BL57" s="189">
        <f t="shared" ref="BL57:BL88" si="91">(BA56+BA57)/$AN57</f>
        <v>0.57064398926216442</v>
      </c>
      <c r="BN57" s="189">
        <v>2.6134296482889163</v>
      </c>
      <c r="BO57" s="189">
        <v>1.4623817264974717</v>
      </c>
      <c r="BP57" s="189">
        <v>2.3292425890804345</v>
      </c>
      <c r="BQ57" s="189">
        <v>1.6756287974116102</v>
      </c>
      <c r="BR57" s="189">
        <v>1.348237704150327E-2</v>
      </c>
      <c r="BS57" s="189">
        <v>2.5578418881332996</v>
      </c>
      <c r="BT57" s="189">
        <v>1.0430098204833647</v>
      </c>
      <c r="BU57" s="189">
        <v>0.64835506912688778</v>
      </c>
      <c r="BV57" s="189">
        <v>0.86562015974963935</v>
      </c>
      <c r="BW57" s="189">
        <v>1.3181848173117254</v>
      </c>
      <c r="BX57" s="189">
        <v>1.9436447356832791</v>
      </c>
      <c r="BY57" s="189">
        <v>2.7487880817268282</v>
      </c>
      <c r="BZ57" s="189">
        <v>1.9465991351210115</v>
      </c>
      <c r="CA57" s="189">
        <v>0.56168180813029966</v>
      </c>
      <c r="CB57" s="189">
        <v>1.0775112880741935</v>
      </c>
      <c r="CC57" s="189">
        <v>4.4487992708563944</v>
      </c>
      <c r="CD57" s="189">
        <v>2.5907900102461889</v>
      </c>
      <c r="CE57" s="189">
        <v>1.9027193239968487</v>
      </c>
      <c r="CF57" s="189">
        <v>0.83081320238576162</v>
      </c>
      <c r="CG57" s="189">
        <v>0.52106366443885888</v>
      </c>
      <c r="CH57" s="189">
        <v>2.1644051428510576</v>
      </c>
      <c r="CI57" s="189">
        <v>25.669792661548886</v>
      </c>
      <c r="CJ57" s="189">
        <v>0.23655725012871037</v>
      </c>
      <c r="CK57" s="189">
        <v>0.102739839969394</v>
      </c>
      <c r="CL57" s="189">
        <v>0.18483883635109277</v>
      </c>
      <c r="CM57" s="189">
        <v>0.2309528305775756</v>
      </c>
      <c r="CN57" s="189">
        <v>1.4995659135244561</v>
      </c>
      <c r="CO57" s="189">
        <v>2.3334429088428789E-2</v>
      </c>
      <c r="CP57" s="189">
        <v>0</v>
      </c>
      <c r="CQ57" s="189">
        <v>34.726765000402096</v>
      </c>
      <c r="CR57" s="189">
        <v>0.85405796566424319</v>
      </c>
      <c r="CS57" s="189">
        <v>0.93467843979836707</v>
      </c>
      <c r="CT57" s="189">
        <v>2.3188310079172543</v>
      </c>
      <c r="CU57" s="189">
        <v>0</v>
      </c>
    </row>
    <row r="58" spans="1:99" ht="13" x14ac:dyDescent="0.3">
      <c r="A58" s="17" t="s">
        <v>61</v>
      </c>
      <c r="B58" s="12" t="s">
        <v>19</v>
      </c>
      <c r="C58" s="28">
        <v>42415</v>
      </c>
      <c r="D58" s="29">
        <v>0.42291666666666666</v>
      </c>
      <c r="E58" s="10">
        <f t="shared" si="85"/>
        <v>110.25</v>
      </c>
      <c r="F58" s="76">
        <f t="shared" si="61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62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5">
        <v>6.57</v>
      </c>
      <c r="V58" s="60">
        <v>4</v>
      </c>
      <c r="W58" s="71">
        <f t="shared" si="63"/>
        <v>240.00199999999998</v>
      </c>
      <c r="X58" s="85">
        <f t="shared" si="64"/>
        <v>68.5</v>
      </c>
      <c r="Y58" s="33">
        <v>5.0999999999999996</v>
      </c>
      <c r="Z58" s="33">
        <f t="shared" si="56"/>
        <v>8.3019999999999996</v>
      </c>
      <c r="AA58" s="33">
        <v>12.7</v>
      </c>
      <c r="AB58" s="33">
        <f t="shared" si="57"/>
        <v>24.7</v>
      </c>
      <c r="AC58" s="33">
        <v>0.7</v>
      </c>
      <c r="AD58" s="33">
        <f t="shared" si="58"/>
        <v>3.5</v>
      </c>
      <c r="AE58" s="22">
        <f t="shared" si="59"/>
        <v>110.25</v>
      </c>
      <c r="AF58" s="54">
        <f t="shared" si="65"/>
        <v>39.08342446872917</v>
      </c>
      <c r="AG58" s="167">
        <f t="shared" si="23"/>
        <v>1.77350677424527E-2</v>
      </c>
      <c r="AH58"/>
      <c r="AI58" s="22">
        <f t="shared" si="60"/>
        <v>2400020000</v>
      </c>
      <c r="AJ58" s="174">
        <f t="shared" si="71"/>
        <v>0.46376946089826132</v>
      </c>
      <c r="AK58" s="174">
        <f t="shared" si="72"/>
        <v>1.9230247169243736E-2</v>
      </c>
      <c r="AL58" s="172"/>
      <c r="AM58" s="187">
        <f t="shared" si="73"/>
        <v>8.3001527777777753</v>
      </c>
      <c r="AN58" s="187"/>
      <c r="AO58" s="187"/>
      <c r="AP58" s="174"/>
      <c r="AQ58" s="189">
        <f t="shared" si="66"/>
        <v>38.934006834989468</v>
      </c>
      <c r="AR58" s="189">
        <f t="shared" si="67"/>
        <v>41.389126368379102</v>
      </c>
      <c r="AS58" s="189">
        <f t="shared" si="68"/>
        <v>0</v>
      </c>
      <c r="AT58" s="189">
        <f t="shared" si="69"/>
        <v>2.6804730033701389</v>
      </c>
      <c r="AU58" s="189">
        <f t="shared" si="70"/>
        <v>5.6448327953212685</v>
      </c>
      <c r="AV58" s="190" t="s">
        <v>129</v>
      </c>
      <c r="AW58" s="189">
        <f t="shared" si="75"/>
        <v>16.367057143568751</v>
      </c>
      <c r="AX58" s="189">
        <f t="shared" si="76"/>
        <v>13.62132651451628</v>
      </c>
      <c r="AY58" s="189">
        <f t="shared" si="77"/>
        <v>1.2300543789590788</v>
      </c>
      <c r="AZ58" s="189">
        <f t="shared" si="78"/>
        <v>-9.8231978148790589E-2</v>
      </c>
      <c r="BA58" s="189">
        <f t="shared" si="79"/>
        <v>-0.88217748295987697</v>
      </c>
      <c r="BB58" s="190" t="s">
        <v>129</v>
      </c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</row>
    <row r="59" spans="1:99" ht="13" x14ac:dyDescent="0.3">
      <c r="A59" s="17" t="s">
        <v>61</v>
      </c>
      <c r="B59" s="12" t="s">
        <v>20</v>
      </c>
      <c r="C59" s="28">
        <v>42416</v>
      </c>
      <c r="D59" s="29">
        <v>0.37638888888888888</v>
      </c>
      <c r="E59" s="10">
        <f t="shared" si="85"/>
        <v>133.13333333333333</v>
      </c>
      <c r="F59" s="76">
        <f t="shared" si="61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62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5">
        <v>6.03</v>
      </c>
      <c r="V59" s="57">
        <v>9.5</v>
      </c>
      <c r="W59" s="71">
        <f t="shared" si="63"/>
        <v>252.40199999999999</v>
      </c>
      <c r="X59" s="85">
        <f t="shared" si="64"/>
        <v>78</v>
      </c>
      <c r="Y59" s="33">
        <v>1</v>
      </c>
      <c r="Z59" s="33">
        <f t="shared" si="56"/>
        <v>9.3019999999999996</v>
      </c>
      <c r="AA59" s="33">
        <v>15.4</v>
      </c>
      <c r="AB59" s="33">
        <f t="shared" si="57"/>
        <v>40.1</v>
      </c>
      <c r="AC59" s="33">
        <v>0</v>
      </c>
      <c r="AD59" s="33">
        <f t="shared" si="58"/>
        <v>3.5</v>
      </c>
      <c r="AE59" s="22">
        <f t="shared" si="59"/>
        <v>133.13333333333333</v>
      </c>
      <c r="AF59" s="54">
        <f t="shared" si="65"/>
        <v>62.289427429285425</v>
      </c>
      <c r="AG59" s="167">
        <f t="shared" si="23"/>
        <v>1.1127846396514821E-2</v>
      </c>
      <c r="AH59"/>
      <c r="AI59" s="22">
        <f t="shared" si="60"/>
        <v>3255985800</v>
      </c>
      <c r="AJ59" s="174">
        <f t="shared" si="71"/>
        <v>0.30501801629891145</v>
      </c>
      <c r="AK59" s="174">
        <f t="shared" si="72"/>
        <v>1.3329265096820607E-2</v>
      </c>
      <c r="AL59" s="172">
        <f>LN(AI59/AI57)/(AE59-AE57)</f>
        <v>1.6357180365897294E-2</v>
      </c>
      <c r="AM59" s="187">
        <f t="shared" si="73"/>
        <v>10.917256944444439</v>
      </c>
      <c r="AN59" s="187">
        <f>AM58+AM59</f>
        <v>19.217409722222214</v>
      </c>
      <c r="AO59" s="187">
        <f t="shared" ref="AO59:AO90" si="92">AM58+AM59</f>
        <v>19.217409722222214</v>
      </c>
      <c r="AP59" s="174"/>
      <c r="AQ59" s="189">
        <f t="shared" si="66"/>
        <v>40.896389123307522</v>
      </c>
      <c r="AR59" s="189">
        <f t="shared" si="67"/>
        <v>36.663048819650342</v>
      </c>
      <c r="AS59" s="189">
        <f t="shared" si="68"/>
        <v>0</v>
      </c>
      <c r="AT59" s="189">
        <f t="shared" si="69"/>
        <v>2.5954585850740477</v>
      </c>
      <c r="AU59" s="189">
        <f t="shared" si="70"/>
        <v>5.1083219692160631</v>
      </c>
      <c r="AV59" s="190" t="s">
        <v>130</v>
      </c>
      <c r="AW59" s="189">
        <f t="shared" si="75"/>
        <v>6.5340068349894693</v>
      </c>
      <c r="AX59" s="189">
        <f t="shared" si="76"/>
        <v>-2.4891263683791038</v>
      </c>
      <c r="AY59" s="189">
        <f t="shared" si="77"/>
        <v>0</v>
      </c>
      <c r="AZ59" s="189">
        <f t="shared" si="78"/>
        <v>0.18047300337013894</v>
      </c>
      <c r="BA59" s="189">
        <f t="shared" si="79"/>
        <v>-0.22483279532126854</v>
      </c>
      <c r="BB59" s="190" t="s">
        <v>130</v>
      </c>
      <c r="BC59" s="189">
        <f>(AW58+AW59)/$AN59</f>
        <v>1.1916831825714982</v>
      </c>
      <c r="BD59" s="189">
        <f>(AX58+AX59)/$AN59</f>
        <v>0.5792768279933358</v>
      </c>
      <c r="BE59" s="189">
        <f>(AY58+AY59)/$AN59</f>
        <v>6.4007293216873817E-2</v>
      </c>
      <c r="BF59" s="189">
        <f>(AZ58+AZ59)/$AN59</f>
        <v>4.2795062607344139E-3</v>
      </c>
      <c r="BG59" s="189">
        <f>(BA58+BA59)/$AN59</f>
        <v>-5.7604552032891554E-2</v>
      </c>
      <c r="BH59" s="189">
        <f t="shared" ref="BH59:BH90" si="93">(AW58+AW59)/$AN59</f>
        <v>1.1916831825714982</v>
      </c>
      <c r="BI59" s="189">
        <f t="shared" ref="BI59:BI90" si="94">(AX58+AX59)/$AN59</f>
        <v>0.5792768279933358</v>
      </c>
      <c r="BJ59" s="189">
        <f t="shared" ref="BJ59:BJ90" si="95">(AY58+AY59)/$AN59</f>
        <v>6.4007293216873817E-2</v>
      </c>
      <c r="BK59" s="189">
        <f t="shared" ref="BK59:BK90" si="96">(AZ58+AZ59)/$AN59</f>
        <v>4.2795062607344139E-3</v>
      </c>
      <c r="BL59" s="189">
        <f t="shared" ref="BL59:BL90" si="97">(BA58+BA59)/$AN59</f>
        <v>-5.7604552032891554E-2</v>
      </c>
      <c r="BN59" s="189">
        <v>3.5948421534298327</v>
      </c>
      <c r="BO59" s="189">
        <v>1.1476821813886389</v>
      </c>
      <c r="BP59" s="189">
        <v>2.2911103775265937</v>
      </c>
      <c r="BQ59" s="189">
        <v>4.1501642041154432E-2</v>
      </c>
      <c r="BR59" s="189">
        <v>0</v>
      </c>
      <c r="BS59" s="189">
        <v>3.1741019802289077</v>
      </c>
      <c r="BT59" s="189">
        <v>0</v>
      </c>
      <c r="BU59" s="189">
        <v>1.7245788907739108</v>
      </c>
      <c r="BV59" s="189">
        <v>0.75618821164715666</v>
      </c>
      <c r="BW59" s="189">
        <v>1.318903266212142</v>
      </c>
      <c r="BX59" s="189">
        <v>1.7275725284246284</v>
      </c>
      <c r="BY59" s="189">
        <v>2.3084398754459943</v>
      </c>
      <c r="BZ59" s="189">
        <v>1.6392111794387234</v>
      </c>
      <c r="CA59" s="189">
        <v>0.50747097656037321</v>
      </c>
      <c r="CB59" s="189">
        <v>0.84248220291913145</v>
      </c>
      <c r="CC59" s="189">
        <v>4.235319256848066</v>
      </c>
      <c r="CD59" s="189">
        <v>0.3531329468753116</v>
      </c>
      <c r="CE59" s="189">
        <v>1.8330999860862156</v>
      </c>
      <c r="CF59" s="189">
        <v>0.8020410888024645</v>
      </c>
      <c r="CG59" s="189">
        <v>0.33436668526614693</v>
      </c>
      <c r="CH59" s="189">
        <v>1.7752130459301263</v>
      </c>
      <c r="CI59" s="189">
        <v>34.888182680751868</v>
      </c>
      <c r="CJ59" s="189">
        <v>1.5374361448551368</v>
      </c>
      <c r="CK59" s="189">
        <v>0.36178128990291347</v>
      </c>
      <c r="CL59" s="189">
        <v>0.26041657513862315</v>
      </c>
      <c r="CM59" s="189">
        <v>0.75778006972625889</v>
      </c>
      <c r="CN59" s="189">
        <v>3.2693728347346083</v>
      </c>
      <c r="CO59" s="189">
        <v>0</v>
      </c>
      <c r="CP59" s="189">
        <v>0.21392348583975968</v>
      </c>
      <c r="CQ59" s="189">
        <v>46.078111320642385</v>
      </c>
      <c r="CR59" s="189">
        <v>0.12862789987531215</v>
      </c>
      <c r="CS59" s="189">
        <v>6.0027779360413662</v>
      </c>
      <c r="CT59" s="189">
        <v>2.6400603175818333</v>
      </c>
      <c r="CU59" s="189">
        <v>0</v>
      </c>
    </row>
    <row r="60" spans="1:99" ht="13.5" customHeight="1" x14ac:dyDescent="0.3">
      <c r="A60" s="17" t="s">
        <v>61</v>
      </c>
      <c r="B60" s="12" t="s">
        <v>21</v>
      </c>
      <c r="C60" s="28">
        <v>42417</v>
      </c>
      <c r="D60" s="62">
        <v>0.41250000000000003</v>
      </c>
      <c r="E60" s="10">
        <f t="shared" si="85"/>
        <v>158</v>
      </c>
      <c r="F60" s="76">
        <f t="shared" si="61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62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5">
        <v>5.46</v>
      </c>
      <c r="V60" s="57">
        <v>4</v>
      </c>
      <c r="W60" s="71">
        <f t="shared" si="63"/>
        <v>242.90199999999999</v>
      </c>
      <c r="X60" s="85">
        <f t="shared" si="64"/>
        <v>82</v>
      </c>
      <c r="Y60" s="33">
        <v>0</v>
      </c>
      <c r="Z60" s="33">
        <f t="shared" si="56"/>
        <v>9.3019999999999996</v>
      </c>
      <c r="AA60" s="33">
        <v>0</v>
      </c>
      <c r="AB60" s="33">
        <f t="shared" si="57"/>
        <v>40.1</v>
      </c>
      <c r="AC60" s="33">
        <v>0</v>
      </c>
      <c r="AD60" s="33">
        <f t="shared" si="58"/>
        <v>3.5</v>
      </c>
      <c r="AE60" s="22">
        <f t="shared" si="59"/>
        <v>158</v>
      </c>
      <c r="AF60" s="54">
        <f t="shared" si="65"/>
        <v>-130.1590622723688</v>
      </c>
      <c r="AG60" s="167">
        <f t="shared" si="23"/>
        <v>-5.3253854818766013E-3</v>
      </c>
      <c r="AH60"/>
      <c r="AI60" s="22">
        <f t="shared" si="60"/>
        <v>2744792600</v>
      </c>
      <c r="AJ60" s="174">
        <f t="shared" si="71"/>
        <v>-0.17078957039994908</v>
      </c>
      <c r="AK60" s="174">
        <f t="shared" si="72"/>
        <v>-6.8682132868612212E-3</v>
      </c>
      <c r="AL60" s="172"/>
      <c r="AM60" s="187">
        <f t="shared" si="73"/>
        <v>12.536944444444449</v>
      </c>
      <c r="AN60" s="187"/>
      <c r="AO60" s="187"/>
      <c r="AP60" s="174"/>
      <c r="AQ60" s="189">
        <f t="shared" si="66"/>
        <v>33.5</v>
      </c>
      <c r="AR60" s="189">
        <f t="shared" si="67"/>
        <v>31.7</v>
      </c>
      <c r="AS60" s="189">
        <f t="shared" si="68"/>
        <v>0</v>
      </c>
      <c r="AT60" s="189">
        <f t="shared" si="69"/>
        <v>2.73</v>
      </c>
      <c r="AU60" s="189">
        <f t="shared" si="70"/>
        <v>5.61</v>
      </c>
      <c r="AV60" s="190" t="s">
        <v>131</v>
      </c>
      <c r="AW60" s="189">
        <f t="shared" si="75"/>
        <v>7.3963891233075216</v>
      </c>
      <c r="AX60" s="189">
        <f t="shared" si="76"/>
        <v>-4.9630488196503428</v>
      </c>
      <c r="AY60" s="189">
        <f t="shared" si="77"/>
        <v>0</v>
      </c>
      <c r="AZ60" s="189">
        <f t="shared" si="78"/>
        <v>-0.13454141492595229</v>
      </c>
      <c r="BA60" s="189">
        <f t="shared" si="79"/>
        <v>0.50167803078393725</v>
      </c>
      <c r="BB60" s="190" t="s">
        <v>131</v>
      </c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</row>
    <row r="61" spans="1:99" ht="13" x14ac:dyDescent="0.3">
      <c r="A61" s="17" t="s">
        <v>61</v>
      </c>
      <c r="B61" s="12" t="s">
        <v>22</v>
      </c>
      <c r="C61" s="28">
        <v>42418</v>
      </c>
      <c r="D61" s="63">
        <v>0.37291666666666662</v>
      </c>
      <c r="E61" s="10">
        <f t="shared" si="85"/>
        <v>181.05</v>
      </c>
      <c r="F61" s="76">
        <f t="shared" si="61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62"/>
        <v>0.29999999999999893</v>
      </c>
      <c r="L61" s="53">
        <f t="shared" ref="L61:L67" si="98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5">
        <v>5.72</v>
      </c>
      <c r="V61" s="60">
        <v>9</v>
      </c>
      <c r="W61" s="71">
        <f t="shared" si="63"/>
        <v>240.202</v>
      </c>
      <c r="X61" s="85">
        <f t="shared" si="64"/>
        <v>91</v>
      </c>
      <c r="Y61" s="33">
        <v>0</v>
      </c>
      <c r="Z61" s="33">
        <f t="shared" si="56"/>
        <v>9.3019999999999996</v>
      </c>
      <c r="AA61" s="33">
        <v>0</v>
      </c>
      <c r="AB61" s="33">
        <f t="shared" si="57"/>
        <v>40.1</v>
      </c>
      <c r="AC61" s="33">
        <v>1.3</v>
      </c>
      <c r="AD61" s="33">
        <f t="shared" si="58"/>
        <v>4.8</v>
      </c>
      <c r="AE61" s="22">
        <f t="shared" si="59"/>
        <v>181.05</v>
      </c>
      <c r="AF61" s="54">
        <f t="shared" si="65"/>
        <v>308.82060971369685</v>
      </c>
      <c r="AG61" s="167">
        <f t="shared" si="23"/>
        <v>2.2444978047370351E-3</v>
      </c>
      <c r="AH61"/>
      <c r="AI61" s="22">
        <f t="shared" si="60"/>
        <v>2858403800</v>
      </c>
      <c r="AJ61" s="174">
        <f t="shared" si="71"/>
        <v>4.0557840589763167E-2</v>
      </c>
      <c r="AK61" s="174">
        <f t="shared" si="72"/>
        <v>1.7595592446751906E-3</v>
      </c>
      <c r="AL61" s="172">
        <f>LN(AI61/AI59)/(AE61-AE59)</f>
        <v>-2.7178795786473595E-3</v>
      </c>
      <c r="AM61" s="187">
        <f t="shared" si="73"/>
        <v>11.14083333333334</v>
      </c>
      <c r="AN61" s="187">
        <f>AM60+AM61</f>
        <v>23.677777777777791</v>
      </c>
      <c r="AO61" s="187">
        <f t="shared" ref="AO61:AO92" si="99">AM60+AM61</f>
        <v>23.677777777777791</v>
      </c>
      <c r="AP61" s="174"/>
      <c r="AQ61" s="189">
        <f t="shared" si="66"/>
        <v>35.72155841359492</v>
      </c>
      <c r="AR61" s="189">
        <f t="shared" si="67"/>
        <v>33.120746826113233</v>
      </c>
      <c r="AS61" s="189">
        <f t="shared" si="68"/>
        <v>0</v>
      </c>
      <c r="AT61" s="189">
        <f t="shared" si="69"/>
        <v>3.0236357462878152</v>
      </c>
      <c r="AU61" s="189">
        <f t="shared" si="70"/>
        <v>6.5644723439143347</v>
      </c>
      <c r="AV61" s="190" t="s">
        <v>132</v>
      </c>
      <c r="AW61" s="189">
        <f t="shared" si="75"/>
        <v>9.6000000000000014</v>
      </c>
      <c r="AX61" s="189">
        <f t="shared" si="76"/>
        <v>1.5999999999999979</v>
      </c>
      <c r="AY61" s="189">
        <f t="shared" si="77"/>
        <v>0</v>
      </c>
      <c r="AZ61" s="189">
        <f t="shared" si="78"/>
        <v>-0.31000000000000005</v>
      </c>
      <c r="BA61" s="189">
        <f t="shared" si="79"/>
        <v>0.98999999999999932</v>
      </c>
      <c r="BB61" s="190" t="s">
        <v>132</v>
      </c>
      <c r="BC61" s="189">
        <f>(AW60+AW61)/$AN61</f>
        <v>0.71782028207305315</v>
      </c>
      <c r="BD61" s="189">
        <f>(AX60+AX61)/$AN61</f>
        <v>-0.14203397173558463</v>
      </c>
      <c r="BE61" s="189">
        <f>(AY60+AY61)/$AN61</f>
        <v>0</v>
      </c>
      <c r="BF61" s="189">
        <f>(AZ60+AZ61)/$AN61</f>
        <v>-1.8774625689035988E-2</v>
      </c>
      <c r="BG61" s="189">
        <f>(BA60+BA61)/$AN61</f>
        <v>6.2999072158871058E-2</v>
      </c>
      <c r="BH61" s="189">
        <f t="shared" ref="BH61:BH92" si="100">(AW60+AW61)/$AN61</f>
        <v>0.71782028207305315</v>
      </c>
      <c r="BI61" s="189">
        <f t="shared" ref="BI61:BI92" si="101">(AX60+AX61)/$AN61</f>
        <v>-0.14203397173558463</v>
      </c>
      <c r="BJ61" s="189">
        <f t="shared" ref="BJ61:BJ92" si="102">(AY60+AY61)/$AN61</f>
        <v>0</v>
      </c>
      <c r="BK61" s="189">
        <f t="shared" ref="BK61:BK92" si="103">(AZ60+AZ61)/$AN61</f>
        <v>-1.8774625689035988E-2</v>
      </c>
      <c r="BL61" s="189">
        <f t="shared" ref="BL61:BL92" si="104">(BA60+BA61)/$AN61</f>
        <v>6.2999072158871058E-2</v>
      </c>
      <c r="BN61" s="189">
        <v>1.6792876767073441</v>
      </c>
      <c r="BO61" s="189">
        <v>1.1813453119099224</v>
      </c>
      <c r="BP61" s="189">
        <v>1.7334267835516739</v>
      </c>
      <c r="BQ61" s="189">
        <v>0</v>
      </c>
      <c r="BR61" s="189">
        <v>0</v>
      </c>
      <c r="BS61" s="189">
        <v>3.3031540936324584</v>
      </c>
      <c r="BT61" s="189">
        <v>3.2733546434570653E-2</v>
      </c>
      <c r="BU61" s="189">
        <v>1.8427531232395111</v>
      </c>
      <c r="BV61" s="189">
        <v>0.81004399923856363</v>
      </c>
      <c r="BW61" s="189">
        <v>1.3561117391148771</v>
      </c>
      <c r="BX61" s="189">
        <v>1.5948638837039266</v>
      </c>
      <c r="BY61" s="189">
        <v>1.8488469938292871</v>
      </c>
      <c r="BZ61" s="189">
        <v>1.5246040975021171</v>
      </c>
      <c r="CA61" s="189">
        <v>0.51077171123125575</v>
      </c>
      <c r="CB61" s="189">
        <v>0.7939223856246812</v>
      </c>
      <c r="CC61" s="189">
        <v>4.272853261942144</v>
      </c>
      <c r="CD61" s="189">
        <v>8.7852586783614101E-2</v>
      </c>
      <c r="CE61" s="189">
        <v>1.7979764319825937</v>
      </c>
      <c r="CF61" s="189">
        <v>0.74561040957193447</v>
      </c>
      <c r="CG61" s="189">
        <v>0.22511832859853892</v>
      </c>
      <c r="CH61" s="189">
        <v>1.5883017688209857</v>
      </c>
      <c r="CI61" s="189">
        <v>25.671935215410457</v>
      </c>
      <c r="CJ61" s="189">
        <v>6.7662057964199924</v>
      </c>
      <c r="CK61" s="189">
        <v>0.62939333430533273</v>
      </c>
      <c r="CL61" s="189">
        <v>0.19482487565156528</v>
      </c>
      <c r="CM61" s="189">
        <v>1.3274220963205403</v>
      </c>
      <c r="CN61" s="189">
        <v>3.2718602880809033</v>
      </c>
      <c r="CO61" s="189">
        <v>4.2585356346694463E-2</v>
      </c>
      <c r="CP61" s="189">
        <v>0.7961926438355218</v>
      </c>
      <c r="CQ61" s="189">
        <v>33.398269515919587</v>
      </c>
      <c r="CR61" s="189">
        <v>0.10013655516380926</v>
      </c>
      <c r="CS61" s="189">
        <v>0.86154807696671931</v>
      </c>
      <c r="CT61" s="189">
        <v>2.8482001919129529</v>
      </c>
      <c r="CU61" s="189">
        <v>0</v>
      </c>
    </row>
    <row r="62" spans="1:99" ht="13" x14ac:dyDescent="0.3">
      <c r="A62" s="17" t="s">
        <v>61</v>
      </c>
      <c r="B62" s="12" t="s">
        <v>23</v>
      </c>
      <c r="C62" s="28">
        <v>42419</v>
      </c>
      <c r="D62" s="63">
        <v>0.41111111111111115</v>
      </c>
      <c r="E62" s="10">
        <f t="shared" si="85"/>
        <v>205.96666666666664</v>
      </c>
      <c r="F62" s="76">
        <f t="shared" si="61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62"/>
        <v>0.60000000000000142</v>
      </c>
      <c r="L62" s="53">
        <f t="shared" si="98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5">
        <v>6.21</v>
      </c>
      <c r="V62" s="57">
        <v>4</v>
      </c>
      <c r="W62" s="71">
        <f t="shared" si="63"/>
        <v>232.602</v>
      </c>
      <c r="X62" s="85">
        <f t="shared" si="64"/>
        <v>95</v>
      </c>
      <c r="Y62" s="33">
        <v>0.1</v>
      </c>
      <c r="Z62" s="33">
        <f t="shared" si="56"/>
        <v>9.4019999999999992</v>
      </c>
      <c r="AA62" s="33">
        <v>0</v>
      </c>
      <c r="AB62" s="33">
        <f t="shared" si="57"/>
        <v>40.1</v>
      </c>
      <c r="AC62" s="33">
        <v>1.3</v>
      </c>
      <c r="AD62" s="33">
        <f t="shared" si="58"/>
        <v>6.1</v>
      </c>
      <c r="AE62" s="22">
        <f t="shared" si="59"/>
        <v>205.96666666666664</v>
      </c>
      <c r="AF62" s="54">
        <f t="shared" si="65"/>
        <v>-1018.9597232700444</v>
      </c>
      <c r="AG62" s="167">
        <f t="shared" si="23"/>
        <v>-6.8024983199090354E-4</v>
      </c>
      <c r="AH62"/>
      <c r="AI62" s="22">
        <f t="shared" si="60"/>
        <v>2721443399.9999995</v>
      </c>
      <c r="AJ62" s="174">
        <f t="shared" si="71"/>
        <v>-4.9100955819787288E-2</v>
      </c>
      <c r="AK62" s="174">
        <f t="shared" si="72"/>
        <v>-1.9706069225332722E-3</v>
      </c>
      <c r="AL62" s="172"/>
      <c r="AM62" s="187">
        <f t="shared" si="73"/>
        <v>12.250694444444427</v>
      </c>
      <c r="AN62" s="187"/>
      <c r="AO62" s="187"/>
      <c r="AP62" s="174"/>
      <c r="AQ62" s="189">
        <f t="shared" si="66"/>
        <v>34.514559943908132</v>
      </c>
      <c r="AR62" s="189">
        <f t="shared" si="67"/>
        <v>26.054383459739547</v>
      </c>
      <c r="AS62" s="189">
        <f t="shared" si="68"/>
        <v>0</v>
      </c>
      <c r="AT62" s="189">
        <f t="shared" si="69"/>
        <v>3.4904918299116718</v>
      </c>
      <c r="AU62" s="189">
        <f t="shared" si="70"/>
        <v>5.2705432189549466</v>
      </c>
      <c r="AV62" s="190" t="s">
        <v>133</v>
      </c>
      <c r="AW62" s="189">
        <f t="shared" si="75"/>
        <v>13.421558413594919</v>
      </c>
      <c r="AX62" s="189">
        <f t="shared" si="76"/>
        <v>-6.9207468261132341</v>
      </c>
      <c r="AY62" s="189">
        <f t="shared" si="77"/>
        <v>0</v>
      </c>
      <c r="AZ62" s="189">
        <f t="shared" si="78"/>
        <v>-0.48636425371218461</v>
      </c>
      <c r="BA62" s="189">
        <f t="shared" si="79"/>
        <v>-1.2644723439143348</v>
      </c>
      <c r="BB62" s="190" t="s">
        <v>133</v>
      </c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</row>
    <row r="63" spans="1:99" ht="12.75" customHeight="1" x14ac:dyDescent="0.3">
      <c r="A63" s="17" t="s">
        <v>61</v>
      </c>
      <c r="B63" s="12" t="s">
        <v>24</v>
      </c>
      <c r="C63" s="28">
        <v>42420</v>
      </c>
      <c r="D63" s="63">
        <v>0.53402777777777777</v>
      </c>
      <c r="E63" s="10">
        <f t="shared" si="85"/>
        <v>232.91666666666666</v>
      </c>
      <c r="F63" s="76">
        <f t="shared" si="61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62"/>
        <v>2</v>
      </c>
      <c r="L63" s="53">
        <f t="shared" si="98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5">
        <v>6.58</v>
      </c>
      <c r="V63" s="57">
        <v>4</v>
      </c>
      <c r="W63" s="71">
        <f t="shared" si="63"/>
        <v>236.40199999999999</v>
      </c>
      <c r="X63" s="85">
        <f t="shared" si="64"/>
        <v>99</v>
      </c>
      <c r="Y63" s="33">
        <v>7.1</v>
      </c>
      <c r="Z63" s="33">
        <f t="shared" si="56"/>
        <v>16.501999999999999</v>
      </c>
      <c r="AA63" s="33">
        <v>0</v>
      </c>
      <c r="AB63" s="33">
        <f t="shared" si="57"/>
        <v>40.1</v>
      </c>
      <c r="AC63" s="33">
        <v>0.7</v>
      </c>
      <c r="AD63" s="33">
        <f t="shared" si="58"/>
        <v>6.8</v>
      </c>
      <c r="AE63" s="22">
        <f t="shared" si="59"/>
        <v>232.91666666666666</v>
      </c>
      <c r="AF63" s="54">
        <f t="shared" si="65"/>
        <v>-54.408689885289043</v>
      </c>
      <c r="AG63" s="167">
        <f t="shared" si="23"/>
        <v>-1.2739641076109748E-2</v>
      </c>
      <c r="AH63"/>
      <c r="AI63" s="22">
        <f t="shared" si="60"/>
        <v>1962136600</v>
      </c>
      <c r="AJ63" s="174">
        <f t="shared" si="71"/>
        <v>-0.32712841976799201</v>
      </c>
      <c r="AK63" s="174">
        <f t="shared" si="72"/>
        <v>-1.213834581699413E-2</v>
      </c>
      <c r="AL63" s="172">
        <f>LN(AI63/AI61)/(AE63-AE61)</f>
        <v>-7.2537797349828933E-3</v>
      </c>
      <c r="AM63" s="187">
        <f t="shared" si="73"/>
        <v>11.229166666666673</v>
      </c>
      <c r="AN63" s="187">
        <f>AM62+AM63</f>
        <v>23.479861111111099</v>
      </c>
      <c r="AO63" s="187"/>
      <c r="AP63" s="174"/>
      <c r="AQ63" s="189">
        <f t="shared" si="66"/>
        <v>26.395390169631636</v>
      </c>
      <c r="AR63" s="189">
        <f t="shared" si="67"/>
        <v>33.700211723224605</v>
      </c>
      <c r="AS63" s="189">
        <f t="shared" si="68"/>
        <v>0</v>
      </c>
      <c r="AT63" s="189">
        <f t="shared" si="69"/>
        <v>3.419873556528414</v>
      </c>
      <c r="AU63" s="189">
        <f t="shared" si="70"/>
        <v>4.5066555322182014</v>
      </c>
      <c r="AV63" s="190" t="s">
        <v>134</v>
      </c>
      <c r="AW63" s="189">
        <f t="shared" si="75"/>
        <v>14.614559943908134</v>
      </c>
      <c r="AX63" s="189">
        <f t="shared" si="76"/>
        <v>7.7456165402604498</v>
      </c>
      <c r="AY63" s="189">
        <f t="shared" si="77"/>
        <v>0</v>
      </c>
      <c r="AZ63" s="189">
        <f t="shared" si="78"/>
        <v>6.049182991167168E-2</v>
      </c>
      <c r="BA63" s="189">
        <f t="shared" si="79"/>
        <v>-0.75054321895494702</v>
      </c>
      <c r="BB63" s="190" t="s">
        <v>134</v>
      </c>
      <c r="BC63" s="189">
        <f>(AW62+AW63)/$AN63</f>
        <v>1.1940495825265274</v>
      </c>
      <c r="BD63" s="189">
        <f>(AX62+AX63)/$AN63</f>
        <v>3.5130945206352703E-2</v>
      </c>
      <c r="BE63" s="189">
        <f>(AY62+AY63)/$AN63</f>
        <v>0</v>
      </c>
      <c r="BF63" s="189">
        <f>(AZ62+AZ63)/$AN63</f>
        <v>-1.8137774401015615E-2</v>
      </c>
      <c r="BG63" s="189">
        <f>(BA62+BA63)/$AN63</f>
        <v>-8.5818887655844764E-2</v>
      </c>
      <c r="BH63" s="189"/>
      <c r="BI63" s="189"/>
      <c r="BJ63" s="189"/>
      <c r="BK63" s="189"/>
      <c r="BL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</row>
    <row r="64" spans="1:99" ht="15" customHeight="1" x14ac:dyDescent="0.3">
      <c r="A64" s="17" t="s">
        <v>61</v>
      </c>
      <c r="B64" s="12" t="s">
        <v>25</v>
      </c>
      <c r="C64" s="28">
        <v>42421</v>
      </c>
      <c r="D64" s="63">
        <v>0.52708333333333335</v>
      </c>
      <c r="E64" s="10">
        <f t="shared" si="85"/>
        <v>256.75</v>
      </c>
      <c r="F64" s="76">
        <f t="shared" si="61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62"/>
        <v>4.1400000000000006</v>
      </c>
      <c r="L64" s="53">
        <f t="shared" si="98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5">
        <v>6.84</v>
      </c>
      <c r="V64" s="57">
        <v>4</v>
      </c>
      <c r="W64" s="71">
        <f t="shared" si="63"/>
        <v>236.00200000000001</v>
      </c>
      <c r="X64" s="85">
        <f t="shared" si="64"/>
        <v>103</v>
      </c>
      <c r="Y64" s="33">
        <v>2.2999999999999998</v>
      </c>
      <c r="Z64" s="33">
        <f t="shared" si="56"/>
        <v>18.802</v>
      </c>
      <c r="AA64" s="33">
        <v>0</v>
      </c>
      <c r="AB64" s="33">
        <f t="shared" si="57"/>
        <v>40.1</v>
      </c>
      <c r="AC64" s="33">
        <v>1.3</v>
      </c>
      <c r="AD64" s="33">
        <f t="shared" si="58"/>
        <v>8.1</v>
      </c>
      <c r="AE64" s="22">
        <f t="shared" si="59"/>
        <v>256.75</v>
      </c>
      <c r="AF64" s="54">
        <f t="shared" si="65"/>
        <v>-75.04454306986969</v>
      </c>
      <c r="AG64" s="167">
        <f t="shared" si="23"/>
        <v>-9.2364767937169728E-3</v>
      </c>
      <c r="AH64"/>
      <c r="AI64" s="22">
        <f t="shared" si="60"/>
        <v>1571773320</v>
      </c>
      <c r="AJ64" s="174">
        <f t="shared" si="71"/>
        <v>-0.22182949641732441</v>
      </c>
      <c r="AK64" s="174">
        <f t="shared" si="72"/>
        <v>-9.3075313182094128E-3</v>
      </c>
      <c r="AL64" s="172"/>
      <c r="AM64" s="187">
        <f t="shared" si="73"/>
        <v>7.4280555555555594</v>
      </c>
      <c r="AN64" s="187"/>
      <c r="AO64" s="187"/>
      <c r="AP64" s="174"/>
      <c r="AQ64" s="189">
        <f t="shared" si="66"/>
        <v>27.47735290895146</v>
      </c>
      <c r="AR64" s="189">
        <f t="shared" si="67"/>
        <v>38.686896022789526</v>
      </c>
      <c r="AS64" s="189">
        <f t="shared" si="68"/>
        <v>0</v>
      </c>
      <c r="AT64" s="189">
        <f t="shared" si="69"/>
        <v>3.6598400350608085</v>
      </c>
      <c r="AU64" s="189">
        <f t="shared" si="70"/>
        <v>4.3957861290676012</v>
      </c>
      <c r="AV64" s="190" t="s">
        <v>135</v>
      </c>
      <c r="AW64" s="189">
        <f t="shared" si="75"/>
        <v>10.995390169631635</v>
      </c>
      <c r="AX64" s="189">
        <f t="shared" si="76"/>
        <v>5.1997882767753936</v>
      </c>
      <c r="AY64" s="189">
        <f t="shared" si="77"/>
        <v>0</v>
      </c>
      <c r="AZ64" s="189">
        <f t="shared" si="78"/>
        <v>-0.2601264434715862</v>
      </c>
      <c r="BA64" s="189">
        <f t="shared" si="79"/>
        <v>-8.6655532218201436E-2</v>
      </c>
      <c r="BB64" s="190" t="s">
        <v>135</v>
      </c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</row>
    <row r="65" spans="1:99" ht="13" x14ac:dyDescent="0.3">
      <c r="A65" s="17" t="s">
        <v>61</v>
      </c>
      <c r="B65" s="12" t="s">
        <v>26</v>
      </c>
      <c r="C65" s="28">
        <v>42422</v>
      </c>
      <c r="D65" s="63">
        <v>0.3520833333333333</v>
      </c>
      <c r="E65" s="10">
        <f t="shared" si="85"/>
        <v>276.54999999999995</v>
      </c>
      <c r="F65" s="76">
        <f t="shared" si="61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62"/>
        <v>3.99</v>
      </c>
      <c r="L65" s="53">
        <f t="shared" si="98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5">
        <v>7.08</v>
      </c>
      <c r="V65" s="57">
        <v>12</v>
      </c>
      <c r="W65" s="71">
        <f t="shared" si="63"/>
        <v>233.40199999999999</v>
      </c>
      <c r="X65" s="85">
        <f t="shared" si="64"/>
        <v>115</v>
      </c>
      <c r="Y65" s="33">
        <v>0.7</v>
      </c>
      <c r="Z65" s="33">
        <f t="shared" si="56"/>
        <v>19.501999999999999</v>
      </c>
      <c r="AA65" s="33">
        <v>0</v>
      </c>
      <c r="AB65" s="33">
        <f t="shared" si="57"/>
        <v>40.1</v>
      </c>
      <c r="AC65" s="33">
        <v>0.7</v>
      </c>
      <c r="AD65" s="33">
        <f t="shared" si="58"/>
        <v>8.7999999999999989</v>
      </c>
      <c r="AE65" s="22">
        <f t="shared" si="59"/>
        <v>276.54999999999995</v>
      </c>
      <c r="AF65" s="54">
        <f t="shared" si="65"/>
        <v>-38.898760569032234</v>
      </c>
      <c r="AG65" s="167">
        <f t="shared" si="23"/>
        <v>-1.7819261344582994E-2</v>
      </c>
      <c r="AH65"/>
      <c r="AI65" s="22">
        <f t="shared" si="60"/>
        <v>1092321360</v>
      </c>
      <c r="AJ65" s="174">
        <f t="shared" si="71"/>
        <v>-0.36389936539268125</v>
      </c>
      <c r="AK65" s="174">
        <f t="shared" si="72"/>
        <v>-1.8378755827913238E-2</v>
      </c>
      <c r="AL65" s="172">
        <f>LN(AI65/AI63)/(AE65-AE63)</f>
        <v>-1.3423885297402738E-2</v>
      </c>
      <c r="AM65" s="187">
        <f t="shared" si="73"/>
        <v>4.677749999999989</v>
      </c>
      <c r="AN65" s="187">
        <f>AM64+AM65</f>
        <v>12.105805555555548</v>
      </c>
      <c r="AO65" s="187">
        <f t="shared" ref="AO65" si="105">AM64+AM65+AM63+AM62</f>
        <v>35.585666666666647</v>
      </c>
      <c r="AP65" s="174"/>
      <c r="AQ65" s="189">
        <f t="shared" si="66"/>
        <v>30.865471461157963</v>
      </c>
      <c r="AR65" s="189">
        <f t="shared" si="67"/>
        <v>39.182487120998545</v>
      </c>
      <c r="AS65" s="189">
        <f t="shared" si="68"/>
        <v>0</v>
      </c>
      <c r="AT65" s="189">
        <f t="shared" si="69"/>
        <v>3.8983085150917125</v>
      </c>
      <c r="AU65" s="189">
        <f t="shared" si="70"/>
        <v>4.7756771834499503</v>
      </c>
      <c r="AV65" s="190" t="s">
        <v>136</v>
      </c>
      <c r="AW65" s="189">
        <f t="shared" si="75"/>
        <v>3.1773529089514589</v>
      </c>
      <c r="AX65" s="189">
        <f t="shared" si="76"/>
        <v>0.61310397721047138</v>
      </c>
      <c r="AY65" s="189">
        <f t="shared" si="77"/>
        <v>0</v>
      </c>
      <c r="AZ65" s="189">
        <f t="shared" si="78"/>
        <v>-0.25015996493919168</v>
      </c>
      <c r="BA65" s="189">
        <f t="shared" si="79"/>
        <v>0.39421387093239879</v>
      </c>
      <c r="BB65" s="190" t="s">
        <v>136</v>
      </c>
      <c r="BC65" s="189">
        <f>(AW64+AW65)/$AN65</f>
        <v>1.1707393624936422</v>
      </c>
      <c r="BD65" s="189">
        <f>(AX64+AX65)/$AN65</f>
        <v>0.4801739320286898</v>
      </c>
      <c r="BE65" s="189">
        <f>(AY64+AY65)/$AN65</f>
        <v>0</v>
      </c>
      <c r="BF65" s="189">
        <f>(AZ64+AZ65)/$AN65</f>
        <v>-4.2152205903935015E-2</v>
      </c>
      <c r="BG65" s="189">
        <f>(BA64+BA65)/$AN65</f>
        <v>2.5405854844005312E-2</v>
      </c>
      <c r="BH65" s="189">
        <f t="shared" ref="BH65:BL65" si="106">(AW64+AW65+AW63+AW62)/$AO65</f>
        <v>1.1861197327412585</v>
      </c>
      <c r="BI65" s="189">
        <f t="shared" si="106"/>
        <v>0.18652908853189254</v>
      </c>
      <c r="BJ65" s="189">
        <f t="shared" si="106"/>
        <v>0</v>
      </c>
      <c r="BK65" s="189">
        <f t="shared" si="106"/>
        <v>-2.6307188255888365E-2</v>
      </c>
      <c r="BL65" s="189">
        <f t="shared" si="106"/>
        <v>-4.7981600011851741E-2</v>
      </c>
      <c r="BN65" s="189">
        <v>3.9451166023574911</v>
      </c>
      <c r="BO65" s="189">
        <v>1.0979160848700507</v>
      </c>
      <c r="BP65" s="189">
        <v>0.74834465174412323</v>
      </c>
      <c r="BQ65" s="189">
        <v>0</v>
      </c>
      <c r="BR65" s="189">
        <v>0</v>
      </c>
      <c r="BS65" s="189">
        <v>3.9107140432514225</v>
      </c>
      <c r="BT65" s="189">
        <v>6.3979204394842629E-2</v>
      </c>
      <c r="BU65" s="189">
        <v>2.546155120472156</v>
      </c>
      <c r="BV65" s="189">
        <v>0.78918075979585234</v>
      </c>
      <c r="BW65" s="189">
        <v>1.3630933674294017</v>
      </c>
      <c r="BX65" s="189">
        <v>1.2183409880669724</v>
      </c>
      <c r="BY65" s="189">
        <v>1.3449326160835924</v>
      </c>
      <c r="BZ65" s="189">
        <v>1.5252639129926155</v>
      </c>
      <c r="CA65" s="189">
        <v>0.48791106739958801</v>
      </c>
      <c r="CB65" s="189">
        <v>0.68986621635208256</v>
      </c>
      <c r="CC65" s="189">
        <v>4.1191148773268216</v>
      </c>
      <c r="CD65" s="189">
        <v>0.21360236786604217</v>
      </c>
      <c r="CE65" s="189">
        <v>1.989791641014875</v>
      </c>
      <c r="CF65" s="189">
        <v>0.62548642596904569</v>
      </c>
      <c r="CG65" s="189">
        <v>0.23723610559099506</v>
      </c>
      <c r="CH65" s="189">
        <v>1.2956224818084612</v>
      </c>
      <c r="CI65" s="189">
        <v>25.28203070584755</v>
      </c>
      <c r="CJ65" s="189">
        <v>15.277823888830907</v>
      </c>
      <c r="CK65" s="189">
        <v>0.77125509177228424</v>
      </c>
      <c r="CL65" s="189">
        <v>0.29640869603162334</v>
      </c>
      <c r="CM65" s="189">
        <v>1.1584044593629217</v>
      </c>
      <c r="CN65" s="189">
        <v>2.3741629518037355</v>
      </c>
      <c r="CO65" s="189">
        <v>0.23087996834816221</v>
      </c>
      <c r="CP65" s="189">
        <v>1.1951507067267493</v>
      </c>
      <c r="CQ65" s="189">
        <v>52.851143757203808</v>
      </c>
      <c r="CR65" s="189">
        <v>0.33230329360000505</v>
      </c>
      <c r="CS65" s="189">
        <v>0.33538668930792065</v>
      </c>
      <c r="CT65" s="189">
        <v>3.6542127950652201</v>
      </c>
      <c r="CU65" s="189">
        <v>0.5910501431219104</v>
      </c>
    </row>
    <row r="66" spans="1:99" ht="14.5" x14ac:dyDescent="0.35">
      <c r="A66" s="17" t="s">
        <v>61</v>
      </c>
      <c r="B66" s="12" t="s">
        <v>27</v>
      </c>
      <c r="C66" s="28">
        <v>42423</v>
      </c>
      <c r="D66" s="63">
        <v>0.42499999999999999</v>
      </c>
      <c r="E66" s="10">
        <f t="shared" si="85"/>
        <v>302.29999999999995</v>
      </c>
      <c r="F66" s="76">
        <f t="shared" si="61"/>
        <v>12.595833333333331</v>
      </c>
      <c r="G66" s="154">
        <v>4.57</v>
      </c>
      <c r="H66" s="154">
        <v>10.1</v>
      </c>
      <c r="I66" s="153">
        <v>45.3</v>
      </c>
      <c r="J66" s="153">
        <v>12</v>
      </c>
      <c r="K66" s="53">
        <f t="shared" si="62"/>
        <v>5.5299999999999994</v>
      </c>
      <c r="L66" s="53">
        <f t="shared" si="98"/>
        <v>2.9000000000000004</v>
      </c>
      <c r="M66" s="153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5">
        <v>7.31</v>
      </c>
      <c r="V66" s="60">
        <v>10</v>
      </c>
      <c r="W66" s="71">
        <f t="shared" si="63"/>
        <v>221.40199999999999</v>
      </c>
      <c r="X66" s="85">
        <f t="shared" si="64"/>
        <v>125</v>
      </c>
      <c r="Y66" s="33">
        <v>0</v>
      </c>
      <c r="Z66" s="33">
        <f t="shared" si="56"/>
        <v>19.501999999999999</v>
      </c>
      <c r="AA66" s="33">
        <v>0</v>
      </c>
      <c r="AB66" s="33">
        <f t="shared" si="57"/>
        <v>40.1</v>
      </c>
      <c r="AC66" s="33">
        <v>0</v>
      </c>
      <c r="AD66" s="33">
        <f t="shared" si="58"/>
        <v>8.7999999999999989</v>
      </c>
      <c r="AE66" s="22">
        <f t="shared" si="59"/>
        <v>302.29999999999995</v>
      </c>
      <c r="AF66" s="54">
        <f t="shared" si="65"/>
        <v>-750.41459622510195</v>
      </c>
      <c r="AG66" s="167">
        <f t="shared" si="23"/>
        <v>-9.2368563197832822E-4</v>
      </c>
      <c r="AH66"/>
      <c r="AI66" s="22">
        <f t="shared" si="60"/>
        <v>1011807140</v>
      </c>
      <c r="AJ66" s="174">
        <f t="shared" si="71"/>
        <v>-7.6567140162072528E-2</v>
      </c>
      <c r="AK66" s="174">
        <f t="shared" si="72"/>
        <v>-2.9734811713426224E-3</v>
      </c>
      <c r="AL66" s="172"/>
      <c r="AM66" s="187">
        <f t="shared" si="73"/>
        <v>4.962239583333333</v>
      </c>
      <c r="AN66" s="187"/>
      <c r="AO66" s="187"/>
      <c r="AP66" s="174"/>
      <c r="AQ66" s="189">
        <f t="shared" si="66"/>
        <v>27.9</v>
      </c>
      <c r="AR66" s="189">
        <f t="shared" si="67"/>
        <v>37</v>
      </c>
      <c r="AS66" s="189">
        <f t="shared" si="68"/>
        <v>0</v>
      </c>
      <c r="AT66" s="189">
        <f t="shared" si="69"/>
        <v>3.83</v>
      </c>
      <c r="AU66" s="189">
        <f t="shared" si="70"/>
        <v>5.370000000000001</v>
      </c>
      <c r="AV66" s="190" t="s">
        <v>137</v>
      </c>
      <c r="AW66" s="189">
        <f t="shared" si="75"/>
        <v>2.9654714611579642</v>
      </c>
      <c r="AX66" s="189">
        <f t="shared" si="76"/>
        <v>-2.1824871209985446</v>
      </c>
      <c r="AY66" s="189">
        <f t="shared" si="77"/>
        <v>0</v>
      </c>
      <c r="AZ66" s="189">
        <f t="shared" si="78"/>
        <v>6.830851509171243E-2</v>
      </c>
      <c r="BA66" s="189">
        <f t="shared" si="79"/>
        <v>0.59432281655004982</v>
      </c>
      <c r="BB66" s="190" t="s">
        <v>137</v>
      </c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</row>
    <row r="67" spans="1:99" ht="15" thickBot="1" x14ac:dyDescent="0.4">
      <c r="A67" s="23" t="s">
        <v>61</v>
      </c>
      <c r="B67" s="13" t="s">
        <v>28</v>
      </c>
      <c r="C67" s="28">
        <v>42424</v>
      </c>
      <c r="D67" s="64">
        <v>0.38472222222222219</v>
      </c>
      <c r="E67" s="152">
        <f>F67*24</f>
        <v>325.33333333333326</v>
      </c>
      <c r="F67" s="77">
        <f t="shared" si="61"/>
        <v>13.555555555555554</v>
      </c>
      <c r="G67" s="157">
        <v>3.47</v>
      </c>
      <c r="H67" s="158">
        <v>9.1999999999999993</v>
      </c>
      <c r="I67" s="155">
        <v>37.700000000000003</v>
      </c>
      <c r="J67" s="155">
        <v>11.3</v>
      </c>
      <c r="K67" s="161">
        <f t="shared" si="62"/>
        <v>5.7299999999999986</v>
      </c>
      <c r="L67" s="161">
        <f t="shared" si="98"/>
        <v>3.8000000000000007</v>
      </c>
      <c r="M67" s="156">
        <v>1</v>
      </c>
      <c r="N67" s="66">
        <v>24.8</v>
      </c>
      <c r="O67" s="65">
        <v>48</v>
      </c>
      <c r="P67" s="67">
        <v>0</v>
      </c>
      <c r="Q67" s="67">
        <v>3.97</v>
      </c>
      <c r="R67" s="67">
        <v>6.04</v>
      </c>
      <c r="S67" s="65">
        <v>424.9</v>
      </c>
      <c r="T67" s="65">
        <v>147</v>
      </c>
      <c r="U67" s="78">
        <v>7.63</v>
      </c>
      <c r="V67" s="65">
        <v>10</v>
      </c>
      <c r="W67" s="71">
        <f t="shared" si="63"/>
        <v>211.40199999999999</v>
      </c>
      <c r="X67" s="86">
        <f t="shared" si="64"/>
        <v>135</v>
      </c>
      <c r="Y67" s="67">
        <v>0</v>
      </c>
      <c r="Z67" s="68">
        <f t="shared" si="56"/>
        <v>19.501999999999999</v>
      </c>
      <c r="AA67" s="67">
        <v>0</v>
      </c>
      <c r="AB67" s="68">
        <f t="shared" si="57"/>
        <v>40.1</v>
      </c>
      <c r="AC67" s="67">
        <v>0</v>
      </c>
      <c r="AD67" s="68">
        <f t="shared" si="58"/>
        <v>8.7999999999999989</v>
      </c>
      <c r="AE67" s="6"/>
      <c r="AF67" s="6"/>
      <c r="AG67" s="168"/>
      <c r="AH67"/>
      <c r="AI67" s="163">
        <f t="shared" si="60"/>
        <v>733564940</v>
      </c>
      <c r="AJ67" s="175">
        <f t="shared" si="71"/>
        <v>-0.32157713047542613</v>
      </c>
      <c r="AK67" s="175">
        <f t="shared" si="72"/>
        <v>1.0637682119597294E-3</v>
      </c>
      <c r="AL67" s="172">
        <f>LN(AI67/AI65)/(AE67-AE65)</f>
        <v>1.4396827721478889E-3</v>
      </c>
      <c r="AM67" s="187">
        <f t="shared" si="73"/>
        <v>3.8580833333333291</v>
      </c>
      <c r="AN67" s="187">
        <f>AM66+AM67</f>
        <v>8.8203229166666617</v>
      </c>
      <c r="AO67" s="187">
        <f t="shared" ref="AO67:AO98" si="107">AM66+AM67</f>
        <v>8.8203229166666617</v>
      </c>
      <c r="AP67" s="175"/>
      <c r="AQ67" s="189">
        <f t="shared" si="66"/>
        <v>24.8</v>
      </c>
      <c r="AR67" s="189">
        <f t="shared" si="67"/>
        <v>48</v>
      </c>
      <c r="AS67" s="189">
        <f t="shared" si="68"/>
        <v>0</v>
      </c>
      <c r="AT67" s="189">
        <f t="shared" si="69"/>
        <v>3.97</v>
      </c>
      <c r="AU67" s="189">
        <f t="shared" si="70"/>
        <v>6.0400000000000009</v>
      </c>
      <c r="AV67" s="190" t="s">
        <v>138</v>
      </c>
      <c r="AW67" s="189">
        <f t="shared" si="75"/>
        <v>3.0999999999999979</v>
      </c>
      <c r="AX67" s="189">
        <f t="shared" si="76"/>
        <v>11</v>
      </c>
      <c r="AY67" s="189">
        <f t="shared" si="77"/>
        <v>0</v>
      </c>
      <c r="AZ67" s="189">
        <f t="shared" si="78"/>
        <v>-0.14000000000000012</v>
      </c>
      <c r="BA67" s="189">
        <f t="shared" si="79"/>
        <v>0.66999999999999904</v>
      </c>
      <c r="BB67" s="190" t="s">
        <v>138</v>
      </c>
      <c r="BC67" s="189">
        <f>(AW66+AW67)/$AN67</f>
        <v>0.68767000011947399</v>
      </c>
      <c r="BD67" s="189">
        <f>(AX66+AX67)/$AN67</f>
        <v>0.99968141328931437</v>
      </c>
      <c r="BE67" s="189">
        <f>(AY66+AY67)/$AN67</f>
        <v>0</v>
      </c>
      <c r="BF67" s="189">
        <f>(AZ66+AZ67)/$AN67</f>
        <v>-8.1279886899402812E-3</v>
      </c>
      <c r="BG67" s="189">
        <f>(BA66+BA67)/$AN67</f>
        <v>0.14334201009364589</v>
      </c>
      <c r="BH67" s="189">
        <f t="shared" ref="BH67:BH98" si="108">(AW66+AW67)/$AN67</f>
        <v>0.68767000011947399</v>
      </c>
      <c r="BI67" s="189">
        <f t="shared" ref="BI67:BI98" si="109">(AX66+AX67)/$AN67</f>
        <v>0.99968141328931437</v>
      </c>
      <c r="BJ67" s="189">
        <f t="shared" ref="BJ67:BJ98" si="110">(AY66+AY67)/$AN67</f>
        <v>0</v>
      </c>
      <c r="BK67" s="189">
        <f t="shared" ref="BK67:BK98" si="111">(AZ66+AZ67)/$AN67</f>
        <v>-8.1279886899402812E-3</v>
      </c>
      <c r="BL67" s="189">
        <f t="shared" ref="BL67:BL98" si="112">(BA66+BA67)/$AN67</f>
        <v>0.14334201009364589</v>
      </c>
      <c r="BN67" s="189">
        <v>3.1939617804401679</v>
      </c>
      <c r="BO67" s="189">
        <v>1.179537647914807</v>
      </c>
      <c r="BP67" s="189">
        <v>0.77058844181719688</v>
      </c>
      <c r="BQ67" s="189">
        <v>0</v>
      </c>
      <c r="BR67" s="189">
        <v>0</v>
      </c>
      <c r="BS67" s="189">
        <v>3.8628632596298806</v>
      </c>
      <c r="BT67" s="189">
        <v>4.3148765754661304E-2</v>
      </c>
      <c r="BU67" s="189">
        <v>3.0833259350246465</v>
      </c>
      <c r="BV67" s="189">
        <v>0.75195837085914408</v>
      </c>
      <c r="BW67" s="189">
        <v>1.5709478341148611</v>
      </c>
      <c r="BX67" s="189">
        <v>1.2184405892596493</v>
      </c>
      <c r="BY67" s="189">
        <v>1.3567939782774807</v>
      </c>
      <c r="BZ67" s="189">
        <v>1.6769927881772746</v>
      </c>
      <c r="CA67" s="189">
        <v>0.51552585581894661</v>
      </c>
      <c r="CB67" s="189">
        <v>0.69641542116670829</v>
      </c>
      <c r="CC67" s="189">
        <v>4.3714922360948538</v>
      </c>
      <c r="CD67" s="189">
        <v>0.17398257382637303</v>
      </c>
      <c r="CE67" s="189">
        <v>2.1013767204815292</v>
      </c>
      <c r="CF67" s="189">
        <v>0.62866740665405163</v>
      </c>
      <c r="CG67" s="189">
        <v>0.21146352671664848</v>
      </c>
      <c r="CH67" s="189">
        <v>1.3116960320138074</v>
      </c>
      <c r="CI67" s="189">
        <v>28.061282304467372</v>
      </c>
      <c r="CJ67" s="189">
        <v>20.248512416137768</v>
      </c>
      <c r="CK67" s="189">
        <v>0.80236887948622215</v>
      </c>
      <c r="CL67" s="189">
        <v>0.29550285437635165</v>
      </c>
      <c r="CM67" s="189">
        <v>1.1419279377251104</v>
      </c>
      <c r="CN67" s="189">
        <v>2.3083336549645939</v>
      </c>
      <c r="CO67" s="189">
        <v>0.23260493539934321</v>
      </c>
      <c r="CP67" s="189">
        <v>1.2694179443324396</v>
      </c>
      <c r="CQ67" s="189">
        <v>52.274372740335572</v>
      </c>
      <c r="CR67" s="189">
        <v>0.27499888344331247</v>
      </c>
      <c r="CS67" s="189">
        <v>0.2916717462749015</v>
      </c>
      <c r="CT67" s="189">
        <v>4.1795010062422433</v>
      </c>
      <c r="CU67" s="189">
        <v>0.57752140449481559</v>
      </c>
    </row>
    <row r="68" spans="1:99" ht="13" x14ac:dyDescent="0.3">
      <c r="A68" s="17" t="s">
        <v>62</v>
      </c>
      <c r="B68" s="12" t="s">
        <v>49</v>
      </c>
      <c r="C68" s="49">
        <v>42410</v>
      </c>
      <c r="D68" s="29">
        <v>0.61875000000000002</v>
      </c>
      <c r="E68" s="10">
        <f>F68*24</f>
        <v>0</v>
      </c>
      <c r="F68" s="79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5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66"/>
      <c r="AH68"/>
      <c r="AI68" s="176"/>
      <c r="AJ68" s="173"/>
      <c r="AK68" s="173"/>
      <c r="AL68" s="166"/>
      <c r="AM68" s="186"/>
      <c r="AN68" s="186"/>
      <c r="AO68" s="186"/>
      <c r="AP68" s="173"/>
      <c r="AQ68" s="188"/>
      <c r="AR68" s="188"/>
      <c r="AS68" s="188"/>
      <c r="AT68" s="188"/>
      <c r="AU68" s="188"/>
      <c r="AW68" s="188"/>
      <c r="AX68" s="188"/>
      <c r="AY68" s="188"/>
      <c r="AZ68" s="188"/>
      <c r="BA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/>
    </row>
    <row r="69" spans="1:99" ht="13" x14ac:dyDescent="0.3">
      <c r="A69" s="17" t="s">
        <v>62</v>
      </c>
      <c r="B69" s="16" t="s">
        <v>45</v>
      </c>
      <c r="C69" s="28">
        <v>42410</v>
      </c>
      <c r="D69" s="29">
        <v>0.8305555555555556</v>
      </c>
      <c r="E69" s="10">
        <f>F69*24</f>
        <v>0</v>
      </c>
      <c r="F69" s="79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5">
        <v>9.09</v>
      </c>
      <c r="V69" s="60">
        <v>4</v>
      </c>
      <c r="W69" s="71">
        <f>W68-V68+Y69+AA69+AC69</f>
        <v>269.5</v>
      </c>
      <c r="X69" s="85">
        <f>SUM(V69,X68)</f>
        <v>7.5</v>
      </c>
      <c r="Y69" s="33">
        <v>0</v>
      </c>
      <c r="Z69" s="33">
        <f t="shared" ref="Z69:Z83" si="113">SUM(Y69,Z68)</f>
        <v>0</v>
      </c>
      <c r="AA69" s="33">
        <v>0</v>
      </c>
      <c r="AB69" s="33">
        <f t="shared" ref="AB69:AB83" si="114">SUM(AA69,AB68)</f>
        <v>0</v>
      </c>
      <c r="AC69" s="33">
        <v>0</v>
      </c>
      <c r="AD69" s="33">
        <f t="shared" ref="AD69:AD83" si="115">SUM(AC69,AD68)</f>
        <v>0</v>
      </c>
      <c r="AE69" s="4">
        <f t="shared" ref="AE69:AE82" si="116">F69*24</f>
        <v>0</v>
      </c>
      <c r="AF69" s="54"/>
      <c r="AG69" s="167"/>
      <c r="AH69"/>
      <c r="AI69" s="22">
        <f t="shared" ref="AI69:AI83" si="117">G69*W69*1000000</f>
        <v>77616000</v>
      </c>
      <c r="AJ69" s="174"/>
      <c r="AK69" s="174"/>
      <c r="AL69" s="167"/>
      <c r="AM69" s="187"/>
      <c r="AN69" s="187"/>
      <c r="AO69" s="187"/>
      <c r="AP69" s="174"/>
      <c r="AQ69" s="189">
        <f>(N69*W69/1000+AC69*2220/1000+AA69*180.15/1000)/((W69+AA69+AC69)/1000)</f>
        <v>32.499999999999993</v>
      </c>
      <c r="AR69" s="189">
        <f>(O69*W69/1000)/((W69+AA69+AC69)/1000)</f>
        <v>0</v>
      </c>
      <c r="AS69" s="189">
        <f>(P69*W69/1000)/((W69+AA69+AC69)/1000)</f>
        <v>6.16</v>
      </c>
      <c r="AT69" s="189">
        <f>(Q69*W69/1000+AA69*4.16/1000)/((W69+AA69+AC69)/1000)</f>
        <v>2.02</v>
      </c>
      <c r="AU69" s="189">
        <f>(R69*W69/1000)/((W69+AA69+AC69)/1000)</f>
        <v>1.81</v>
      </c>
      <c r="AW69" s="189"/>
      <c r="AX69" s="189"/>
      <c r="AY69" s="189"/>
      <c r="AZ69" s="189"/>
      <c r="BA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N69" s="189"/>
      <c r="BO69" s="189"/>
      <c r="BP69" s="189"/>
      <c r="BQ69" s="189"/>
      <c r="BR69" s="189"/>
      <c r="BS69" s="189"/>
      <c r="BT69" s="189"/>
      <c r="BU69" s="189"/>
      <c r="BV69" s="189"/>
      <c r="BW69" s="189"/>
      <c r="BX69" s="189"/>
      <c r="BY69" s="189"/>
      <c r="BZ69" s="189"/>
      <c r="CA69" s="189"/>
      <c r="CB69" s="189"/>
      <c r="CC69" s="189"/>
      <c r="CD69" s="189"/>
      <c r="CE69" s="189"/>
      <c r="CF69" s="189"/>
      <c r="CG69" s="189"/>
      <c r="CH69" s="189"/>
      <c r="CI69" s="189"/>
      <c r="CJ69" s="189"/>
      <c r="CK69" s="189"/>
      <c r="CL69" s="189"/>
      <c r="CM69" s="189"/>
      <c r="CN69" s="189"/>
      <c r="CO69" s="189"/>
      <c r="CP69" s="189"/>
      <c r="CQ69" s="189"/>
      <c r="CR69" s="189"/>
      <c r="CS69" s="189"/>
      <c r="CT69" s="189"/>
      <c r="CU69" s="189"/>
    </row>
    <row r="70" spans="1:99" ht="13" x14ac:dyDescent="0.3">
      <c r="A70" s="17" t="s">
        <v>62</v>
      </c>
      <c r="B70" s="8" t="s">
        <v>4</v>
      </c>
      <c r="C70" s="28">
        <v>42411</v>
      </c>
      <c r="D70" s="29">
        <v>0.4145833333333333</v>
      </c>
      <c r="E70" s="10">
        <f>F70*24</f>
        <v>14.016666666666666</v>
      </c>
      <c r="F70" s="79">
        <f t="shared" ref="F70:F83" si="118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119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5">
        <v>9.08</v>
      </c>
      <c r="V70" s="60">
        <v>4</v>
      </c>
      <c r="W70" s="71">
        <f t="shared" ref="W70:W83" si="120">W69-V69+Y70+AA70+AC70</f>
        <v>265.5</v>
      </c>
      <c r="X70" s="85">
        <f t="shared" ref="X70:X83" si="121">SUM(V70,X69)</f>
        <v>11.5</v>
      </c>
      <c r="Y70" s="33">
        <v>0</v>
      </c>
      <c r="Z70" s="33">
        <f t="shared" si="113"/>
        <v>0</v>
      </c>
      <c r="AA70" s="33">
        <v>0</v>
      </c>
      <c r="AB70" s="33">
        <f t="shared" si="114"/>
        <v>0</v>
      </c>
      <c r="AC70" s="33">
        <v>0</v>
      </c>
      <c r="AD70" s="33">
        <f t="shared" si="115"/>
        <v>0</v>
      </c>
      <c r="AE70" s="22">
        <f t="shared" si="116"/>
        <v>14.016666666666666</v>
      </c>
      <c r="AF70" s="54">
        <f t="shared" ref="AF70:AF82" si="122">((AE70-AE69)*LN(2)/LN(G70/G69))</f>
        <v>17.548432811942998</v>
      </c>
      <c r="AG70" s="167">
        <f t="shared" si="23"/>
        <v>3.949909305224155E-2</v>
      </c>
      <c r="AH70"/>
      <c r="AI70" s="22">
        <f t="shared" si="117"/>
        <v>133015500</v>
      </c>
      <c r="AJ70" s="174">
        <f>LN(AI70/AI69)</f>
        <v>0.53869207128186058</v>
      </c>
      <c r="AK70" s="174">
        <f>LN(AI70/AI69)/(AE70-AE69)</f>
        <v>3.8432252410120854E-2</v>
      </c>
      <c r="AL70" s="167"/>
      <c r="AM70" s="187">
        <f>(G69+G70)/2*(E70-E69)/24</f>
        <v>0.23039895833333332</v>
      </c>
      <c r="AN70" s="187"/>
      <c r="AO70" s="187"/>
      <c r="AP70" s="174"/>
      <c r="AQ70" s="189">
        <f t="shared" ref="AQ70:AQ83" si="123">(N70*W70/1000+AC70*2220/1000+AA70*180.15/1000)/((W70+AA70+AC70)/1000)</f>
        <v>29.4</v>
      </c>
      <c r="AR70" s="189">
        <f t="shared" ref="AR70:AR83" si="124">(O70*W70/1000)/((W70+AA70+AC70)/1000)</f>
        <v>0</v>
      </c>
      <c r="AS70" s="189">
        <f t="shared" ref="AS70:AS83" si="125">(P70*W70/1000)/((W70+AA70+AC70)/1000)</f>
        <v>5.7499999999999991</v>
      </c>
      <c r="AT70" s="189">
        <f t="shared" ref="AT70:AT83" si="126">(Q70*W70/1000+AA70*4.16/1000)/((W70+AA70+AC70)/1000)</f>
        <v>1.86</v>
      </c>
      <c r="AU70" s="189">
        <f t="shared" ref="AU70:AU83" si="127">(R70*W70/1000)/((W70+AA70+AC70)/1000)</f>
        <v>2.4399999999999995</v>
      </c>
      <c r="AV70" s="190" t="s">
        <v>125</v>
      </c>
      <c r="AW70" s="189">
        <f>-(N70-AQ69)</f>
        <v>3.0999999999999943</v>
      </c>
      <c r="AX70" s="189">
        <f>(O70-AR69)</f>
        <v>0</v>
      </c>
      <c r="AY70" s="189">
        <f>-(P70-AS69)</f>
        <v>0.41000000000000014</v>
      </c>
      <c r="AZ70" s="189">
        <f>-(Q70-AT69)</f>
        <v>0.15999999999999992</v>
      </c>
      <c r="BA70" s="189">
        <f>(R70-AU69)</f>
        <v>0.62999999999999989</v>
      </c>
      <c r="BB70" s="190" t="s">
        <v>125</v>
      </c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</row>
    <row r="71" spans="1:99" ht="13" x14ac:dyDescent="0.3">
      <c r="A71" s="17" t="s">
        <v>62</v>
      </c>
      <c r="B71" s="8" t="s">
        <v>16</v>
      </c>
      <c r="C71" s="28">
        <v>42412</v>
      </c>
      <c r="D71" s="29">
        <v>0.46597222222222223</v>
      </c>
      <c r="E71" s="10">
        <f>F71*24</f>
        <v>39.25</v>
      </c>
      <c r="F71" s="76">
        <f t="shared" si="118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119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5">
        <v>8.9499999999999993</v>
      </c>
      <c r="V71" s="60">
        <v>39</v>
      </c>
      <c r="W71" s="71">
        <f t="shared" si="120"/>
        <v>261.5</v>
      </c>
      <c r="X71" s="85">
        <f t="shared" si="121"/>
        <v>50.5</v>
      </c>
      <c r="Y71" s="33">
        <v>0</v>
      </c>
      <c r="Z71" s="33">
        <f t="shared" si="113"/>
        <v>0</v>
      </c>
      <c r="AA71" s="33">
        <v>0</v>
      </c>
      <c r="AB71" s="33">
        <f t="shared" si="114"/>
        <v>0</v>
      </c>
      <c r="AC71" s="33">
        <v>0</v>
      </c>
      <c r="AD71" s="33">
        <f t="shared" si="115"/>
        <v>0</v>
      </c>
      <c r="AE71" s="22">
        <f t="shared" si="116"/>
        <v>39.25</v>
      </c>
      <c r="AF71" s="54">
        <f t="shared" si="122"/>
        <v>23.947336918518541</v>
      </c>
      <c r="AG71" s="167">
        <f t="shared" si="23"/>
        <v>2.8944645616270286E-2</v>
      </c>
      <c r="AH71"/>
      <c r="AI71" s="22">
        <f t="shared" si="117"/>
        <v>271960000.00000006</v>
      </c>
      <c r="AJ71" s="174">
        <f t="shared" ref="AJ71:AJ83" si="128">LN(AI71/AI70)</f>
        <v>0.71518933387353778</v>
      </c>
      <c r="AK71" s="174">
        <f t="shared" ref="AK71:AK83" si="129">LN(AI71/AI70)/(AE71-AE70)</f>
        <v>2.8343038330523294E-2</v>
      </c>
      <c r="AL71" s="172">
        <f>LN(AI71/AI69)/(AE71-AE69)</f>
        <v>3.1946023061284037E-2</v>
      </c>
      <c r="AM71" s="187">
        <f t="shared" ref="AM71:AM83" si="130">(G70+G71)/2*(E71-E70)/24</f>
        <v>0.81009513888888884</v>
      </c>
      <c r="AN71" s="187">
        <f>AM70+AM71</f>
        <v>1.0404940972222221</v>
      </c>
      <c r="AO71" s="187">
        <f t="shared" ref="AO71:AO102" si="131">AM70+AM71</f>
        <v>1.0404940972222221</v>
      </c>
      <c r="AP71" s="174"/>
      <c r="AQ71" s="189">
        <f t="shared" si="123"/>
        <v>30.2</v>
      </c>
      <c r="AR71" s="189">
        <f t="shared" si="124"/>
        <v>0</v>
      </c>
      <c r="AS71" s="189">
        <f t="shared" si="125"/>
        <v>4.5199999999999987</v>
      </c>
      <c r="AT71" s="189">
        <f t="shared" si="126"/>
        <v>1.93</v>
      </c>
      <c r="AU71" s="189">
        <f t="shared" si="127"/>
        <v>3.77</v>
      </c>
      <c r="AV71" s="190" t="s">
        <v>127</v>
      </c>
      <c r="AW71" s="189">
        <f t="shared" ref="AW71:AW83" si="132">-(N71-AQ70)</f>
        <v>-0.80000000000000071</v>
      </c>
      <c r="AX71" s="189">
        <f t="shared" ref="AX71:AX83" si="133">(O71-AR70)</f>
        <v>0</v>
      </c>
      <c r="AY71" s="189">
        <f t="shared" ref="AY71:AY83" si="134">-(P71-AS70)</f>
        <v>1.2299999999999995</v>
      </c>
      <c r="AZ71" s="189">
        <f t="shared" ref="AZ71:AZ83" si="135">-(Q71-AT70)</f>
        <v>-6.999999999999984E-2</v>
      </c>
      <c r="BA71" s="189">
        <f t="shared" ref="BA71:BA83" si="136">(R71-AU70)</f>
        <v>1.3300000000000005</v>
      </c>
      <c r="BB71" s="190" t="s">
        <v>127</v>
      </c>
      <c r="BC71" s="189">
        <f>(AW70+AW71)/$AN71</f>
        <v>2.2104882729659296</v>
      </c>
      <c r="BD71" s="189">
        <f>(AX70+AX71)/$AN71</f>
        <v>0</v>
      </c>
      <c r="BE71" s="189">
        <f>(AY70+AY71)/$AN71</f>
        <v>1.5761742468104929</v>
      </c>
      <c r="BF71" s="189">
        <f>(AZ70+AZ71)/$AN71</f>
        <v>8.6497367203014944E-2</v>
      </c>
      <c r="BG71" s="189">
        <f>(BA70+BA71)/$AN71</f>
        <v>1.8837204413101021</v>
      </c>
      <c r="BH71" s="189">
        <f t="shared" ref="BH71:BH102" si="137">(AW70+AW71)/$AN71</f>
        <v>2.2104882729659296</v>
      </c>
      <c r="BI71" s="189">
        <f t="shared" ref="BI71:BI102" si="138">(AX70+AX71)/$AN71</f>
        <v>0</v>
      </c>
      <c r="BJ71" s="189">
        <f t="shared" ref="BJ71:BJ102" si="139">(AY70+AY71)/$AN71</f>
        <v>1.5761742468104929</v>
      </c>
      <c r="BK71" s="189">
        <f t="shared" ref="BK71:BK102" si="140">(AZ70+AZ71)/$AN71</f>
        <v>8.6497367203014944E-2</v>
      </c>
      <c r="BL71" s="189">
        <f t="shared" ref="BL71:BL102" si="141">(BA70+BA71)/$AN71</f>
        <v>1.8837204413101021</v>
      </c>
      <c r="BN71" s="189">
        <v>0.984239590142306</v>
      </c>
      <c r="BO71" s="189">
        <v>2.0603680434122622</v>
      </c>
      <c r="BP71" s="189">
        <v>1.6825838348132198</v>
      </c>
      <c r="BQ71" s="189">
        <v>4.7588549540523744</v>
      </c>
      <c r="BR71" s="189">
        <v>0.10564647848474447</v>
      </c>
      <c r="BS71" s="189">
        <v>2.0967343368711742</v>
      </c>
      <c r="BT71" s="189">
        <v>5.2090975485196287</v>
      </c>
      <c r="BU71" s="189">
        <v>0.19850347233715737</v>
      </c>
      <c r="BV71" s="189">
        <v>1.0441500704874693</v>
      </c>
      <c r="BW71" s="189">
        <v>1.3722685785578934</v>
      </c>
      <c r="BX71" s="189">
        <v>2.4441055790366009</v>
      </c>
      <c r="BY71" s="189">
        <v>3.5770662238954811</v>
      </c>
      <c r="BZ71" s="189">
        <v>2.751660096419382</v>
      </c>
      <c r="CA71" s="189">
        <v>0.7993890375148428</v>
      </c>
      <c r="CB71" s="189">
        <v>1.4081391555033511</v>
      </c>
      <c r="CC71" s="189">
        <v>5.840471936395482</v>
      </c>
      <c r="CD71" s="189">
        <v>4.5235469194856996</v>
      </c>
      <c r="CE71" s="189">
        <v>2.7647009026338467</v>
      </c>
      <c r="CF71" s="189">
        <v>0.92473112630473586</v>
      </c>
      <c r="CG71" s="189">
        <v>0.80279852210926927</v>
      </c>
      <c r="CH71" s="189">
        <v>2.8330516146570925</v>
      </c>
      <c r="CI71" s="189">
        <v>35.057457834836782</v>
      </c>
      <c r="CJ71" s="189">
        <v>0.27452887355805988</v>
      </c>
      <c r="CK71" s="189">
        <v>4.7591051933113922E-2</v>
      </c>
      <c r="CL71" s="189">
        <v>0</v>
      </c>
      <c r="CM71" s="189">
        <v>0</v>
      </c>
      <c r="CN71" s="189">
        <v>0.5925479223927933</v>
      </c>
      <c r="CO71" s="189">
        <v>0</v>
      </c>
      <c r="CP71" s="189">
        <v>0</v>
      </c>
      <c r="CQ71" s="189">
        <v>0</v>
      </c>
      <c r="CR71" s="189">
        <v>1.5345660541205408</v>
      </c>
      <c r="CS71" s="189">
        <v>0.9692352538147001</v>
      </c>
      <c r="CT71" s="189">
        <v>2.2491574950832747</v>
      </c>
      <c r="CU71" s="189">
        <v>0</v>
      </c>
    </row>
    <row r="72" spans="1:99" ht="13" x14ac:dyDescent="0.3">
      <c r="A72" s="17" t="s">
        <v>62</v>
      </c>
      <c r="B72" s="8" t="s">
        <v>17</v>
      </c>
      <c r="C72" s="28">
        <v>42413</v>
      </c>
      <c r="D72" s="29">
        <v>0.37638888888888888</v>
      </c>
      <c r="E72" s="10">
        <f t="shared" ref="E72:E82" si="142">F72*24</f>
        <v>61.1</v>
      </c>
      <c r="F72" s="76">
        <f t="shared" si="118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119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5">
        <v>8.89</v>
      </c>
      <c r="V72" s="60">
        <v>4</v>
      </c>
      <c r="W72" s="71">
        <f t="shared" si="120"/>
        <v>227.6</v>
      </c>
      <c r="X72" s="85">
        <f t="shared" si="121"/>
        <v>54.5</v>
      </c>
      <c r="Y72" s="33">
        <v>0</v>
      </c>
      <c r="Z72" s="33">
        <f t="shared" si="113"/>
        <v>0</v>
      </c>
      <c r="AA72" s="33">
        <v>4</v>
      </c>
      <c r="AB72" s="33">
        <f t="shared" si="114"/>
        <v>4</v>
      </c>
      <c r="AC72" s="33">
        <v>1.1000000000000001</v>
      </c>
      <c r="AD72" s="33">
        <f t="shared" si="115"/>
        <v>1.1000000000000001</v>
      </c>
      <c r="AE72" s="22">
        <f t="shared" si="116"/>
        <v>61.1</v>
      </c>
      <c r="AF72" s="54">
        <f t="shared" si="122"/>
        <v>14.341392493514295</v>
      </c>
      <c r="AG72" s="167">
        <f t="shared" si="23"/>
        <v>4.8331930171593304E-2</v>
      </c>
      <c r="AH72"/>
      <c r="AI72" s="22">
        <f t="shared" si="117"/>
        <v>680524000</v>
      </c>
      <c r="AJ72" s="174">
        <f t="shared" si="128"/>
        <v>0.91720809299651185</v>
      </c>
      <c r="AK72" s="174">
        <f t="shared" si="129"/>
        <v>4.1977487093661864E-2</v>
      </c>
      <c r="AL72" s="172"/>
      <c r="AM72" s="187">
        <f t="shared" si="130"/>
        <v>1.8344895833333335</v>
      </c>
      <c r="AN72" s="187"/>
      <c r="AO72" s="187"/>
      <c r="AP72" s="174"/>
      <c r="AQ72" s="189">
        <f t="shared" si="123"/>
        <v>42.835582294800169</v>
      </c>
      <c r="AR72" s="189">
        <f t="shared" si="124"/>
        <v>0</v>
      </c>
      <c r="AS72" s="189">
        <f t="shared" si="125"/>
        <v>3.3548259561667386</v>
      </c>
      <c r="AT72" s="189">
        <f t="shared" si="126"/>
        <v>2.4580318006016326</v>
      </c>
      <c r="AU72" s="189">
        <f t="shared" si="127"/>
        <v>5.6631027073485187</v>
      </c>
      <c r="AV72" s="190" t="s">
        <v>126</v>
      </c>
      <c r="AW72" s="189">
        <f t="shared" si="132"/>
        <v>0.30000000000000071</v>
      </c>
      <c r="AX72" s="189">
        <f t="shared" si="133"/>
        <v>0</v>
      </c>
      <c r="AY72" s="189">
        <f t="shared" si="134"/>
        <v>1.0899999999999985</v>
      </c>
      <c r="AZ72" s="189">
        <f t="shared" si="135"/>
        <v>-0.51</v>
      </c>
      <c r="BA72" s="189">
        <f t="shared" si="136"/>
        <v>2.02</v>
      </c>
      <c r="BB72" s="190" t="s">
        <v>126</v>
      </c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</row>
    <row r="73" spans="1:99" ht="13" x14ac:dyDescent="0.3">
      <c r="A73" s="17" t="s">
        <v>62</v>
      </c>
      <c r="B73" s="8" t="s">
        <v>18</v>
      </c>
      <c r="C73" s="28">
        <v>42414</v>
      </c>
      <c r="D73" s="29">
        <v>0.41875000000000001</v>
      </c>
      <c r="E73" s="10">
        <f t="shared" si="142"/>
        <v>86.116666666666674</v>
      </c>
      <c r="F73" s="76">
        <f t="shared" si="118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119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5">
        <v>5.25</v>
      </c>
      <c r="V73" s="60">
        <v>10</v>
      </c>
      <c r="W73" s="71">
        <f t="shared" si="120"/>
        <v>231.6</v>
      </c>
      <c r="X73" s="85">
        <f t="shared" si="121"/>
        <v>64.5</v>
      </c>
      <c r="Y73" s="33">
        <v>0</v>
      </c>
      <c r="Z73" s="33">
        <f t="shared" si="113"/>
        <v>0</v>
      </c>
      <c r="AA73" s="33">
        <v>8</v>
      </c>
      <c r="AB73" s="33">
        <f t="shared" si="114"/>
        <v>12</v>
      </c>
      <c r="AC73" s="33">
        <v>0</v>
      </c>
      <c r="AD73" s="33">
        <f t="shared" si="115"/>
        <v>1.1000000000000001</v>
      </c>
      <c r="AE73" s="22">
        <f t="shared" si="116"/>
        <v>86.116666666666674</v>
      </c>
      <c r="AF73" s="54">
        <f t="shared" si="122"/>
        <v>21.816497716200736</v>
      </c>
      <c r="AG73" s="167">
        <f t="shared" si="23"/>
        <v>3.1771698169739702E-2</v>
      </c>
      <c r="AH73"/>
      <c r="AI73" s="22">
        <f t="shared" si="117"/>
        <v>1533192000</v>
      </c>
      <c r="AJ73" s="174">
        <f t="shared" si="128"/>
        <v>0.81224402599298606</v>
      </c>
      <c r="AK73" s="174">
        <f t="shared" si="129"/>
        <v>3.2468115629299903E-2</v>
      </c>
      <c r="AL73" s="172">
        <f>LN(AI73/AI71)/(AE73-AE71)</f>
        <v>3.6901538812009194E-2</v>
      </c>
      <c r="AM73" s="187">
        <f t="shared" si="130"/>
        <v>5.0085451388888904</v>
      </c>
      <c r="AN73" s="187">
        <f>AM72+AM73</f>
        <v>6.8430347222222236</v>
      </c>
      <c r="AO73" s="187">
        <f t="shared" ref="AO73:AO104" si="143">AM72+AM73</f>
        <v>6.8430347222222236</v>
      </c>
      <c r="AP73" s="174"/>
      <c r="AQ73" s="189">
        <f t="shared" si="123"/>
        <v>38.49315525876461</v>
      </c>
      <c r="AR73" s="189">
        <f t="shared" si="124"/>
        <v>0</v>
      </c>
      <c r="AS73" s="189">
        <f t="shared" si="125"/>
        <v>1.3049248747913191</v>
      </c>
      <c r="AT73" s="189">
        <f t="shared" si="126"/>
        <v>2.4394323873121864</v>
      </c>
      <c r="AU73" s="189">
        <f t="shared" si="127"/>
        <v>7.8585475792988309</v>
      </c>
      <c r="AV73" s="190" t="s">
        <v>128</v>
      </c>
      <c r="AW73" s="189">
        <f t="shared" si="132"/>
        <v>9.2355822948001673</v>
      </c>
      <c r="AX73" s="189">
        <f t="shared" si="133"/>
        <v>0</v>
      </c>
      <c r="AY73" s="189">
        <f t="shared" si="134"/>
        <v>2.0048259561667385</v>
      </c>
      <c r="AZ73" s="189">
        <f t="shared" si="135"/>
        <v>7.8031800601632728E-2</v>
      </c>
      <c r="BA73" s="189">
        <f t="shared" si="136"/>
        <v>2.4668972926514821</v>
      </c>
      <c r="BB73" s="190" t="s">
        <v>128</v>
      </c>
      <c r="BC73" s="189">
        <f>(AW72+AW73)/$AN73</f>
        <v>1.3934727327678327</v>
      </c>
      <c r="BD73" s="189">
        <f>(AX72+AX73)/$AN73</f>
        <v>0</v>
      </c>
      <c r="BE73" s="189">
        <f>(AY72+AY73)/$AN73</f>
        <v>0.45225927995316612</v>
      </c>
      <c r="BF73" s="189">
        <f>(AZ72+AZ73)/$AN73</f>
        <v>-6.3125238572235232E-2</v>
      </c>
      <c r="BG73" s="189">
        <f>(BA72+BA73)/$AN73</f>
        <v>0.65568822529580806</v>
      </c>
      <c r="BH73" s="189">
        <f t="shared" ref="BH73:BH104" si="144">(AW72+AW73)/$AN73</f>
        <v>1.3934727327678327</v>
      </c>
      <c r="BI73" s="189">
        <f t="shared" ref="BI73:BI104" si="145">(AX72+AX73)/$AN73</f>
        <v>0</v>
      </c>
      <c r="BJ73" s="189">
        <f t="shared" ref="BJ73:BJ104" si="146">(AY72+AY73)/$AN73</f>
        <v>0.45225927995316612</v>
      </c>
      <c r="BK73" s="189">
        <f t="shared" ref="BK73:BK104" si="147">(AZ72+AZ73)/$AN73</f>
        <v>-6.3125238572235232E-2</v>
      </c>
      <c r="BL73" s="189">
        <f t="shared" ref="BL73:BL104" si="148">(BA72+BA73)/$AN73</f>
        <v>0.65568822529580806</v>
      </c>
      <c r="BN73" s="189">
        <v>3.9778297058474528</v>
      </c>
      <c r="BO73" s="189">
        <v>1.4008658140106327</v>
      </c>
      <c r="BP73" s="189">
        <v>2.1274596362746943</v>
      </c>
      <c r="BQ73" s="189">
        <v>0.71936179538001022</v>
      </c>
      <c r="BR73" s="189">
        <v>0</v>
      </c>
      <c r="BS73" s="189">
        <v>2.5926424580398755</v>
      </c>
      <c r="BT73" s="189">
        <v>1.0355703781118712</v>
      </c>
      <c r="BU73" s="189">
        <v>0.87791450167645169</v>
      </c>
      <c r="BV73" s="189">
        <v>0.81308822527396063</v>
      </c>
      <c r="BW73" s="189">
        <v>1.3304470268833808</v>
      </c>
      <c r="BX73" s="189">
        <v>1.9424083654379376</v>
      </c>
      <c r="BY73" s="189">
        <v>2.7473375343695512</v>
      </c>
      <c r="BZ73" s="189">
        <v>1.8685400938320236</v>
      </c>
      <c r="CA73" s="189">
        <v>0.57355358632927622</v>
      </c>
      <c r="CB73" s="189">
        <v>1.0559983479947546</v>
      </c>
      <c r="CC73" s="189">
        <v>4.4263945464836567</v>
      </c>
      <c r="CD73" s="189">
        <v>2.0602292900627934</v>
      </c>
      <c r="CE73" s="189">
        <v>2.1303783489254271</v>
      </c>
      <c r="CF73" s="189">
        <v>0.80794043650786174</v>
      </c>
      <c r="CG73" s="189">
        <v>0.55131016823177315</v>
      </c>
      <c r="CH73" s="189">
        <v>2.2293586108434549</v>
      </c>
      <c r="CI73" s="189">
        <v>37.461967155817781</v>
      </c>
      <c r="CJ73" s="189">
        <v>0.38957180140982001</v>
      </c>
      <c r="CK73" s="189">
        <v>0.11142404825801505</v>
      </c>
      <c r="CL73" s="189">
        <v>0</v>
      </c>
      <c r="CM73" s="189">
        <v>0.24409770418767651</v>
      </c>
      <c r="CN73" s="189">
        <v>1.7281041837029449</v>
      </c>
      <c r="CO73" s="189">
        <v>0</v>
      </c>
      <c r="CP73" s="189">
        <v>0</v>
      </c>
      <c r="CQ73" s="189">
        <v>0</v>
      </c>
      <c r="CR73" s="189">
        <v>3.7242105103419778</v>
      </c>
      <c r="CS73" s="189">
        <v>1.0705429659347305</v>
      </c>
      <c r="CT73" s="189">
        <v>2.7079946520467626</v>
      </c>
      <c r="CU73" s="189">
        <v>0</v>
      </c>
    </row>
    <row r="74" spans="1:99" ht="13" x14ac:dyDescent="0.3">
      <c r="A74" s="17" t="s">
        <v>62</v>
      </c>
      <c r="B74" s="12" t="s">
        <v>19</v>
      </c>
      <c r="C74" s="28">
        <v>42415</v>
      </c>
      <c r="D74" s="29">
        <v>0.42430555555555555</v>
      </c>
      <c r="E74" s="10">
        <f t="shared" si="142"/>
        <v>110.25</v>
      </c>
      <c r="F74" s="76">
        <f t="shared" si="118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119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5">
        <v>7.45</v>
      </c>
      <c r="V74" s="60">
        <v>4</v>
      </c>
      <c r="W74" s="71">
        <f t="shared" si="120"/>
        <v>234.89999999999998</v>
      </c>
      <c r="X74" s="85">
        <f t="shared" si="121"/>
        <v>68.5</v>
      </c>
      <c r="Y74" s="33">
        <v>0</v>
      </c>
      <c r="Z74" s="33">
        <f t="shared" si="113"/>
        <v>0</v>
      </c>
      <c r="AA74" s="33">
        <v>12.6</v>
      </c>
      <c r="AB74" s="33">
        <f t="shared" si="114"/>
        <v>24.6</v>
      </c>
      <c r="AC74" s="33">
        <v>0.7</v>
      </c>
      <c r="AD74" s="33">
        <f t="shared" si="115"/>
        <v>1.8</v>
      </c>
      <c r="AE74" s="22">
        <f t="shared" si="116"/>
        <v>110.25</v>
      </c>
      <c r="AF74" s="54">
        <f t="shared" si="122"/>
        <v>57.395340230107408</v>
      </c>
      <c r="AG74" s="167">
        <f t="shared" si="23"/>
        <v>1.2076715248677046E-2</v>
      </c>
      <c r="AH74"/>
      <c r="AI74" s="22">
        <f t="shared" si="117"/>
        <v>2081213999.9999995</v>
      </c>
      <c r="AJ74" s="174">
        <f t="shared" si="128"/>
        <v>0.3055995406340995</v>
      </c>
      <c r="AK74" s="174">
        <f t="shared" si="129"/>
        <v>1.2662964390915729E-2</v>
      </c>
      <c r="AL74" s="172"/>
      <c r="AM74" s="187">
        <f t="shared" si="130"/>
        <v>7.7829999999999977</v>
      </c>
      <c r="AN74" s="187"/>
      <c r="AO74" s="187"/>
      <c r="AP74" s="174"/>
      <c r="AQ74" s="189">
        <f t="shared" si="123"/>
        <v>41.243593875906534</v>
      </c>
      <c r="AR74" s="189">
        <f t="shared" si="124"/>
        <v>0</v>
      </c>
      <c r="AS74" s="189">
        <f t="shared" si="125"/>
        <v>0</v>
      </c>
      <c r="AT74" s="189">
        <f t="shared" si="126"/>
        <v>2.7759669621273173</v>
      </c>
      <c r="AU74" s="189">
        <f t="shared" si="127"/>
        <v>3.5206607574536668</v>
      </c>
      <c r="AV74" s="190" t="s">
        <v>129</v>
      </c>
      <c r="AW74" s="189">
        <f t="shared" si="132"/>
        <v>11.193155258764609</v>
      </c>
      <c r="AX74" s="189">
        <f t="shared" si="133"/>
        <v>0</v>
      </c>
      <c r="AY74" s="189">
        <f t="shared" si="134"/>
        <v>1.3049248747913191</v>
      </c>
      <c r="AZ74" s="189">
        <f t="shared" si="135"/>
        <v>-0.2705676126878136</v>
      </c>
      <c r="BA74" s="189">
        <f t="shared" si="136"/>
        <v>-4.1385475792988302</v>
      </c>
      <c r="BB74" s="190" t="s">
        <v>129</v>
      </c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</row>
    <row r="75" spans="1:99" ht="13" x14ac:dyDescent="0.3">
      <c r="A75" s="17" t="s">
        <v>62</v>
      </c>
      <c r="B75" s="12" t="s">
        <v>20</v>
      </c>
      <c r="C75" s="28">
        <v>42416</v>
      </c>
      <c r="D75" s="29">
        <v>0.37708333333333338</v>
      </c>
      <c r="E75" s="10">
        <f t="shared" si="142"/>
        <v>133.11666666666667</v>
      </c>
      <c r="F75" s="76">
        <f t="shared" si="118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119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5">
        <v>6.68</v>
      </c>
      <c r="V75" s="57">
        <v>9.5</v>
      </c>
      <c r="W75" s="71">
        <f t="shared" si="120"/>
        <v>246.29999999999998</v>
      </c>
      <c r="X75" s="85">
        <f t="shared" si="121"/>
        <v>78</v>
      </c>
      <c r="Y75" s="33">
        <v>0</v>
      </c>
      <c r="Z75" s="33">
        <f t="shared" si="113"/>
        <v>0</v>
      </c>
      <c r="AA75" s="33">
        <v>15.4</v>
      </c>
      <c r="AB75" s="33">
        <f t="shared" si="114"/>
        <v>40</v>
      </c>
      <c r="AC75" s="33">
        <v>0</v>
      </c>
      <c r="AD75" s="33">
        <f t="shared" si="115"/>
        <v>1.8</v>
      </c>
      <c r="AE75" s="22">
        <f t="shared" si="116"/>
        <v>133.11666666666667</v>
      </c>
      <c r="AF75" s="54">
        <f t="shared" si="122"/>
        <v>58.821582258018445</v>
      </c>
      <c r="AG75" s="167">
        <f t="shared" si="23"/>
        <v>1.1783892135364257E-2</v>
      </c>
      <c r="AH75"/>
      <c r="AI75" s="22">
        <f t="shared" si="117"/>
        <v>2857080000</v>
      </c>
      <c r="AJ75" s="174">
        <f t="shared" si="128"/>
        <v>0.31684874695695475</v>
      </c>
      <c r="AK75" s="174">
        <f t="shared" si="129"/>
        <v>1.385635919636828E-2</v>
      </c>
      <c r="AL75" s="172">
        <f>LN(AI75/AI73)/(AE75-AE73)</f>
        <v>1.3243580587043707E-2</v>
      </c>
      <c r="AM75" s="187">
        <f t="shared" si="130"/>
        <v>9.7469166666666709</v>
      </c>
      <c r="AN75" s="187">
        <f>AM74+AM75</f>
        <v>17.529916666666669</v>
      </c>
      <c r="AO75" s="187">
        <f t="shared" ref="AO75:AO106" si="149">AM74+AM75</f>
        <v>17.529916666666669</v>
      </c>
      <c r="AP75" s="174"/>
      <c r="AQ75" s="189">
        <f t="shared" si="123"/>
        <v>42.976805502483757</v>
      </c>
      <c r="AR75" s="189">
        <f t="shared" si="124"/>
        <v>0</v>
      </c>
      <c r="AS75" s="189">
        <f t="shared" si="125"/>
        <v>0.33881543752388232</v>
      </c>
      <c r="AT75" s="189">
        <f t="shared" si="126"/>
        <v>2.8517959495605654</v>
      </c>
      <c r="AU75" s="189">
        <f t="shared" si="127"/>
        <v>2.8893427588842187</v>
      </c>
      <c r="AV75" s="190" t="s">
        <v>130</v>
      </c>
      <c r="AW75" s="189">
        <f t="shared" si="132"/>
        <v>6.8435938759065351</v>
      </c>
      <c r="AX75" s="189">
        <f t="shared" si="133"/>
        <v>0</v>
      </c>
      <c r="AY75" s="189">
        <f t="shared" si="134"/>
        <v>-0.36</v>
      </c>
      <c r="AZ75" s="189">
        <f t="shared" si="135"/>
        <v>5.9669621273172879E-3</v>
      </c>
      <c r="BA75" s="189">
        <f t="shared" si="136"/>
        <v>-0.45066075745366696</v>
      </c>
      <c r="BB75" s="190" t="s">
        <v>130</v>
      </c>
      <c r="BC75" s="189">
        <f>(AW74+AW75)/$AN75</f>
        <v>1.028912428829067</v>
      </c>
      <c r="BD75" s="189">
        <f>(AX74+AX75)/$AN75</f>
        <v>0</v>
      </c>
      <c r="BE75" s="189">
        <f>(AY74+AY75)/$AN75</f>
        <v>5.3903557715599661E-2</v>
      </c>
      <c r="BF75" s="189">
        <f>(AZ74+AZ75)/$AN75</f>
        <v>-1.5094233223802905E-2</v>
      </c>
      <c r="BG75" s="189">
        <f>(BA74+BA75)/$AN75</f>
        <v>-0.26179293513008695</v>
      </c>
      <c r="BH75" s="189">
        <f t="shared" ref="BH75:BH106" si="150">(AW74+AW75)/$AN75</f>
        <v>1.028912428829067</v>
      </c>
      <c r="BI75" s="189">
        <f t="shared" ref="BI75:BI106" si="151">(AX74+AX75)/$AN75</f>
        <v>0</v>
      </c>
      <c r="BJ75" s="189">
        <f t="shared" ref="BJ75:BJ106" si="152">(AY74+AY75)/$AN75</f>
        <v>5.3903557715599661E-2</v>
      </c>
      <c r="BK75" s="189">
        <f t="shared" ref="BK75:BK106" si="153">(AZ74+AZ75)/$AN75</f>
        <v>-1.5094233223802905E-2</v>
      </c>
      <c r="BL75" s="189">
        <f t="shared" ref="BL75:BL106" si="154">(BA74+BA75)/$AN75</f>
        <v>-0.26179293513008695</v>
      </c>
      <c r="BN75" s="189">
        <v>5.2255996336632453</v>
      </c>
      <c r="BO75" s="189">
        <v>1.2356305684162991</v>
      </c>
      <c r="BP75" s="189">
        <v>1.8541787868055026</v>
      </c>
      <c r="BQ75" s="189">
        <v>4.4960112211250639E-2</v>
      </c>
      <c r="BR75" s="189">
        <v>0</v>
      </c>
      <c r="BS75" s="189">
        <v>3.0711502942552884</v>
      </c>
      <c r="BT75" s="189">
        <v>0.12498263184108793</v>
      </c>
      <c r="BU75" s="189">
        <v>2.4355569758527351</v>
      </c>
      <c r="BV75" s="189">
        <v>0.75561595335173548</v>
      </c>
      <c r="BW75" s="189">
        <v>1.4165132255256017</v>
      </c>
      <c r="BX75" s="189">
        <v>1.6520637641193778</v>
      </c>
      <c r="BY75" s="189">
        <v>2.2619817632596937</v>
      </c>
      <c r="BZ75" s="189">
        <v>1.7281428325059276</v>
      </c>
      <c r="CA75" s="189">
        <v>0.5635291328843739</v>
      </c>
      <c r="CB75" s="189">
        <v>0.89332488400267818</v>
      </c>
      <c r="CC75" s="189">
        <v>4.4954127231219738</v>
      </c>
      <c r="CD75" s="189">
        <v>0.84407387301903758</v>
      </c>
      <c r="CE75" s="189">
        <v>2.0645907468978928</v>
      </c>
      <c r="CF75" s="189">
        <v>0.86799709925345558</v>
      </c>
      <c r="CG75" s="189">
        <v>0.3513770184447782</v>
      </c>
      <c r="CH75" s="189">
        <v>1.8583768538658445</v>
      </c>
      <c r="CI75" s="189">
        <v>37.322486615276041</v>
      </c>
      <c r="CJ75" s="189">
        <v>1.2765982701062184</v>
      </c>
      <c r="CK75" s="189">
        <v>0.32881719217434935</v>
      </c>
      <c r="CL75" s="189">
        <v>0</v>
      </c>
      <c r="CM75" s="189">
        <v>0.68699286441010199</v>
      </c>
      <c r="CN75" s="189">
        <v>3.2339125172692373</v>
      </c>
      <c r="CO75" s="189">
        <v>2.6379422283037329E-2</v>
      </c>
      <c r="CP75" s="189">
        <v>0.34569591809913952</v>
      </c>
      <c r="CQ75" s="189">
        <v>0.47650358236445151</v>
      </c>
      <c r="CR75" s="189">
        <v>0.22264143135360692</v>
      </c>
      <c r="CS75" s="189">
        <v>0.87464950534815833</v>
      </c>
      <c r="CT75" s="189">
        <v>3.2424385338281705</v>
      </c>
      <c r="CU75" s="189">
        <v>0</v>
      </c>
    </row>
    <row r="76" spans="1:99" ht="13" x14ac:dyDescent="0.3">
      <c r="A76" s="17" t="s">
        <v>62</v>
      </c>
      <c r="B76" s="12" t="s">
        <v>21</v>
      </c>
      <c r="C76" s="28">
        <v>42417</v>
      </c>
      <c r="D76" s="62">
        <v>0.41388888888888892</v>
      </c>
      <c r="E76" s="10">
        <f t="shared" si="142"/>
        <v>158</v>
      </c>
      <c r="F76" s="76">
        <f t="shared" si="118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119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5">
        <v>5.92</v>
      </c>
      <c r="V76" s="57">
        <v>4</v>
      </c>
      <c r="W76" s="71">
        <f t="shared" si="120"/>
        <v>236.79999999999998</v>
      </c>
      <c r="X76" s="85">
        <f t="shared" si="121"/>
        <v>82</v>
      </c>
      <c r="Y76" s="33">
        <v>0</v>
      </c>
      <c r="Z76" s="33">
        <f t="shared" si="113"/>
        <v>0</v>
      </c>
      <c r="AA76" s="33">
        <v>0</v>
      </c>
      <c r="AB76" s="33">
        <f t="shared" si="114"/>
        <v>40</v>
      </c>
      <c r="AC76" s="33">
        <v>0</v>
      </c>
      <c r="AD76" s="33">
        <f t="shared" si="115"/>
        <v>1.8</v>
      </c>
      <c r="AE76" s="22">
        <f t="shared" si="116"/>
        <v>158</v>
      </c>
      <c r="AF76" s="54">
        <f t="shared" si="122"/>
        <v>108.43268761234103</v>
      </c>
      <c r="AG76" s="167">
        <f t="shared" si="23"/>
        <v>6.3924190742004287E-3</v>
      </c>
      <c r="AH76"/>
      <c r="AI76" s="22">
        <f t="shared" si="117"/>
        <v>3220479999.9999995</v>
      </c>
      <c r="AJ76" s="174">
        <f t="shared" si="128"/>
        <v>0.11973029251304551</v>
      </c>
      <c r="AK76" s="174">
        <f t="shared" si="129"/>
        <v>4.81166614252025E-3</v>
      </c>
      <c r="AL76" s="172"/>
      <c r="AM76" s="187">
        <f t="shared" si="130"/>
        <v>13.063749999999997</v>
      </c>
      <c r="AN76" s="187"/>
      <c r="AO76" s="187"/>
      <c r="AP76" s="174"/>
      <c r="AQ76" s="189">
        <f t="shared" si="123"/>
        <v>32.799999999999997</v>
      </c>
      <c r="AR76" s="189">
        <f t="shared" si="124"/>
        <v>0</v>
      </c>
      <c r="AS76" s="189">
        <f t="shared" si="125"/>
        <v>0</v>
      </c>
      <c r="AT76" s="189">
        <f t="shared" si="126"/>
        <v>3.0699999999999994</v>
      </c>
      <c r="AU76" s="189">
        <f t="shared" si="127"/>
        <v>4.2299999999999995</v>
      </c>
      <c r="AV76" s="190" t="s">
        <v>131</v>
      </c>
      <c r="AW76" s="189">
        <f t="shared" si="132"/>
        <v>10.176805502483759</v>
      </c>
      <c r="AX76" s="189">
        <f t="shared" si="133"/>
        <v>0</v>
      </c>
      <c r="AY76" s="189">
        <f t="shared" si="134"/>
        <v>0.33881543752388232</v>
      </c>
      <c r="AZ76" s="189">
        <f t="shared" si="135"/>
        <v>-0.21820405043943447</v>
      </c>
      <c r="BA76" s="189">
        <f t="shared" si="136"/>
        <v>1.3406572411157818</v>
      </c>
      <c r="BB76" s="190" t="s">
        <v>131</v>
      </c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</row>
    <row r="77" spans="1:99" ht="13" x14ac:dyDescent="0.3">
      <c r="A77" s="17" t="s">
        <v>62</v>
      </c>
      <c r="B77" s="12" t="s">
        <v>22</v>
      </c>
      <c r="C77" s="28">
        <v>42418</v>
      </c>
      <c r="D77" s="63">
        <v>0.37361111111111112</v>
      </c>
      <c r="E77" s="10">
        <f t="shared" si="142"/>
        <v>181.03333333333333</v>
      </c>
      <c r="F77" s="76">
        <f t="shared" si="118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119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5">
        <v>6.43</v>
      </c>
      <c r="V77" s="60">
        <v>11</v>
      </c>
      <c r="W77" s="71">
        <f t="shared" si="120"/>
        <v>234.1</v>
      </c>
      <c r="X77" s="85">
        <f t="shared" si="121"/>
        <v>93</v>
      </c>
      <c r="Y77" s="10">
        <v>0</v>
      </c>
      <c r="Z77" s="33">
        <f t="shared" si="113"/>
        <v>0</v>
      </c>
      <c r="AA77" s="33">
        <v>0</v>
      </c>
      <c r="AB77" s="33">
        <f t="shared" si="114"/>
        <v>40</v>
      </c>
      <c r="AC77" s="33">
        <v>1.3</v>
      </c>
      <c r="AD77" s="33">
        <f t="shared" si="115"/>
        <v>3.1</v>
      </c>
      <c r="AE77" s="22">
        <f t="shared" si="116"/>
        <v>181.03333333333333</v>
      </c>
      <c r="AF77" s="54">
        <f t="shared" si="122"/>
        <v>369.8097494085892</v>
      </c>
      <c r="AG77" s="167">
        <f t="shared" si="23"/>
        <v>1.8743345238151428E-3</v>
      </c>
      <c r="AH77"/>
      <c r="AI77" s="22">
        <f t="shared" si="117"/>
        <v>3324220000</v>
      </c>
      <c r="AJ77" s="174">
        <f t="shared" si="128"/>
        <v>3.1704643352223255E-2</v>
      </c>
      <c r="AK77" s="174">
        <f t="shared" si="129"/>
        <v>1.3764678734684483E-3</v>
      </c>
      <c r="AL77" s="172">
        <f>LN(AI77/AI75)/(AE77-AE75)</f>
        <v>3.160381270231701E-3</v>
      </c>
      <c r="AM77" s="187">
        <f t="shared" si="130"/>
        <v>13.340138888888887</v>
      </c>
      <c r="AN77" s="187">
        <f>AM76+AM77</f>
        <v>26.403888888888886</v>
      </c>
      <c r="AO77" s="187">
        <f t="shared" ref="AO77:AO108" si="155">AM76+AM77</f>
        <v>26.403888888888886</v>
      </c>
      <c r="AP77" s="174"/>
      <c r="AQ77" s="189">
        <f t="shared" si="123"/>
        <v>36.624681393372981</v>
      </c>
      <c r="AR77" s="189">
        <f t="shared" si="124"/>
        <v>0</v>
      </c>
      <c r="AS77" s="189">
        <f t="shared" si="125"/>
        <v>0</v>
      </c>
      <c r="AT77" s="189">
        <f t="shared" si="126"/>
        <v>3.1524936278674596</v>
      </c>
      <c r="AU77" s="189">
        <f t="shared" si="127"/>
        <v>5.1513933729821577</v>
      </c>
      <c r="AV77" s="190" t="s">
        <v>132</v>
      </c>
      <c r="AW77" s="189">
        <f t="shared" si="132"/>
        <v>8.2999999999999972</v>
      </c>
      <c r="AX77" s="189">
        <f t="shared" si="133"/>
        <v>0</v>
      </c>
      <c r="AY77" s="189">
        <f t="shared" si="134"/>
        <v>0</v>
      </c>
      <c r="AZ77" s="189">
        <f t="shared" si="135"/>
        <v>-0.10000000000000053</v>
      </c>
      <c r="BA77" s="189">
        <f t="shared" si="136"/>
        <v>0.95000000000000018</v>
      </c>
      <c r="BB77" s="190" t="s">
        <v>132</v>
      </c>
      <c r="BC77" s="189">
        <f>(AW76+AW77)/$AN77</f>
        <v>0.69977591483726653</v>
      </c>
      <c r="BD77" s="189">
        <f>(AX76+AX77)/$AN77</f>
        <v>0</v>
      </c>
      <c r="BE77" s="189">
        <f>(AY76+AY77)/$AN77</f>
        <v>1.2832027848233387E-2</v>
      </c>
      <c r="BF77" s="189">
        <f>(AZ76+AZ77)/$AN77</f>
        <v>-1.2051408479200939E-2</v>
      </c>
      <c r="BG77" s="189">
        <f>(BA76+BA77)/$AN77</f>
        <v>8.6754540240461378E-2</v>
      </c>
      <c r="BH77" s="189">
        <f t="shared" ref="BH77:BH108" si="156">(AW76+AW77)/$AN77</f>
        <v>0.69977591483726653</v>
      </c>
      <c r="BI77" s="189">
        <f t="shared" ref="BI77:BI108" si="157">(AX76+AX77)/$AN77</f>
        <v>0</v>
      </c>
      <c r="BJ77" s="189">
        <f t="shared" ref="BJ77:BJ108" si="158">(AY76+AY77)/$AN77</f>
        <v>1.2832027848233387E-2</v>
      </c>
      <c r="BK77" s="189">
        <f t="shared" ref="BK77:BK108" si="159">(AZ76+AZ77)/$AN77</f>
        <v>-1.2051408479200939E-2</v>
      </c>
      <c r="BL77" s="189">
        <f t="shared" ref="BL77:BL108" si="160">(BA76+BA77)/$AN77</f>
        <v>8.6754540240461378E-2</v>
      </c>
      <c r="BN77" s="189">
        <v>0.20502304212756262</v>
      </c>
      <c r="BO77" s="189">
        <v>1.0684216488681153</v>
      </c>
      <c r="BP77" s="189">
        <v>1.3362162465325</v>
      </c>
      <c r="BQ77" s="189">
        <v>0</v>
      </c>
      <c r="BR77" s="189">
        <v>0</v>
      </c>
      <c r="BS77" s="189">
        <v>3.7294610749880084</v>
      </c>
      <c r="BT77" s="189">
        <v>0</v>
      </c>
      <c r="BU77" s="189">
        <v>3.6142091737774704</v>
      </c>
      <c r="BV77" s="189">
        <v>0.75665810646174614</v>
      </c>
      <c r="BW77" s="189">
        <v>1.5197354447310938</v>
      </c>
      <c r="BX77" s="189">
        <v>1.132065341081167</v>
      </c>
      <c r="BY77" s="189">
        <v>1.2274979575911695</v>
      </c>
      <c r="BZ77" s="189">
        <v>1.5085677123199985</v>
      </c>
      <c r="CA77" s="189">
        <v>0.53653917489654024</v>
      </c>
      <c r="CB77" s="189">
        <v>0.78452206962222182</v>
      </c>
      <c r="CC77" s="189">
        <v>4.4111091943304634</v>
      </c>
      <c r="CD77" s="189">
        <v>0.15847917615867643</v>
      </c>
      <c r="CE77" s="189">
        <v>1.8575575028278024</v>
      </c>
      <c r="CF77" s="189">
        <v>0.80145565735078406</v>
      </c>
      <c r="CG77" s="189">
        <v>0.20475460911717266</v>
      </c>
      <c r="CH77" s="189">
        <v>1.3360139056975333</v>
      </c>
      <c r="CI77" s="189">
        <v>22.055213649341031</v>
      </c>
      <c r="CJ77" s="189">
        <v>3.0683009499269192</v>
      </c>
      <c r="CK77" s="189">
        <v>0.48974572536704597</v>
      </c>
      <c r="CL77" s="189">
        <v>3.632557176678447E-2</v>
      </c>
      <c r="CM77" s="189">
        <v>1.0443182305753458</v>
      </c>
      <c r="CN77" s="189">
        <v>4.0433193111881476</v>
      </c>
      <c r="CO77" s="189">
        <v>3.8775359596795234E-2</v>
      </c>
      <c r="CP77" s="189">
        <v>1.3222329477353083</v>
      </c>
      <c r="CQ77" s="189">
        <v>0.50428893192691993</v>
      </c>
      <c r="CR77" s="189">
        <v>0.15081947686430938</v>
      </c>
      <c r="CS77" s="189">
        <v>0.5385624808005065</v>
      </c>
      <c r="CT77" s="189">
        <v>3.7167610128307191</v>
      </c>
      <c r="CU77" s="189">
        <v>0</v>
      </c>
    </row>
    <row r="78" spans="1:99" ht="13" x14ac:dyDescent="0.3">
      <c r="A78" s="17" t="s">
        <v>62</v>
      </c>
      <c r="B78" s="12" t="s">
        <v>23</v>
      </c>
      <c r="C78" s="28">
        <v>42419</v>
      </c>
      <c r="D78" s="63">
        <v>0.41180555555555554</v>
      </c>
      <c r="E78" s="10">
        <f t="shared" si="142"/>
        <v>205.95</v>
      </c>
      <c r="F78" s="76">
        <f t="shared" si="118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119"/>
        <v>0.29999999999999893</v>
      </c>
      <c r="L78" s="53">
        <f t="shared" ref="L78:L83" si="161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5">
        <v>6.85</v>
      </c>
      <c r="V78" s="60">
        <v>4</v>
      </c>
      <c r="W78" s="71">
        <f t="shared" si="120"/>
        <v>224.4</v>
      </c>
      <c r="X78" s="85">
        <f t="shared" si="121"/>
        <v>97</v>
      </c>
      <c r="Y78" s="33">
        <v>0</v>
      </c>
      <c r="Z78" s="33">
        <f t="shared" si="113"/>
        <v>0</v>
      </c>
      <c r="AA78" s="33">
        <v>0</v>
      </c>
      <c r="AB78" s="33">
        <f t="shared" si="114"/>
        <v>40</v>
      </c>
      <c r="AC78" s="33">
        <v>1.3</v>
      </c>
      <c r="AD78" s="33">
        <f t="shared" si="115"/>
        <v>4.4000000000000004</v>
      </c>
      <c r="AE78" s="22">
        <f t="shared" si="116"/>
        <v>205.95</v>
      </c>
      <c r="AF78" s="54">
        <f t="shared" si="122"/>
        <v>-604.44098024364746</v>
      </c>
      <c r="AG78" s="167">
        <f t="shared" si="23"/>
        <v>-1.1467574225039155E-3</v>
      </c>
      <c r="AH78"/>
      <c r="AI78" s="22">
        <f t="shared" si="117"/>
        <v>3096720000.0000005</v>
      </c>
      <c r="AJ78" s="174">
        <f t="shared" si="128"/>
        <v>-7.0891573292379717E-2</v>
      </c>
      <c r="AK78" s="174">
        <f t="shared" si="129"/>
        <v>-2.8451467542092205E-3</v>
      </c>
      <c r="AL78" s="172"/>
      <c r="AM78" s="187">
        <f t="shared" si="130"/>
        <v>14.534722222222216</v>
      </c>
      <c r="AN78" s="187"/>
      <c r="AO78" s="187"/>
      <c r="AP78" s="174"/>
      <c r="AQ78" s="189">
        <f t="shared" si="123"/>
        <v>34.56074435090828</v>
      </c>
      <c r="AR78" s="189">
        <f t="shared" si="124"/>
        <v>0</v>
      </c>
      <c r="AS78" s="189">
        <f t="shared" si="125"/>
        <v>0</v>
      </c>
      <c r="AT78" s="189">
        <f t="shared" si="126"/>
        <v>3.1815684536996014</v>
      </c>
      <c r="AU78" s="189">
        <f t="shared" si="127"/>
        <v>6.0847496677004864</v>
      </c>
      <c r="AV78" s="190" t="s">
        <v>133</v>
      </c>
      <c r="AW78" s="189">
        <f t="shared" si="132"/>
        <v>14.724681393372983</v>
      </c>
      <c r="AX78" s="189">
        <f t="shared" si="133"/>
        <v>0</v>
      </c>
      <c r="AY78" s="189">
        <f t="shared" si="134"/>
        <v>0</v>
      </c>
      <c r="AZ78" s="189">
        <f t="shared" si="135"/>
        <v>-4.7506372132540609E-2</v>
      </c>
      <c r="BA78" s="189">
        <f t="shared" si="136"/>
        <v>0.96860662701784239</v>
      </c>
      <c r="BB78" s="190" t="s">
        <v>133</v>
      </c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</row>
    <row r="79" spans="1:99" ht="15" customHeight="1" x14ac:dyDescent="0.3">
      <c r="A79" s="17" t="s">
        <v>62</v>
      </c>
      <c r="B79" s="12" t="s">
        <v>24</v>
      </c>
      <c r="C79" s="28">
        <v>42420</v>
      </c>
      <c r="D79" s="63">
        <v>0.53541666666666665</v>
      </c>
      <c r="E79" s="10">
        <f t="shared" si="142"/>
        <v>232.91666666666666</v>
      </c>
      <c r="F79" s="76">
        <f t="shared" si="118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119"/>
        <v>0.5</v>
      </c>
      <c r="L79" s="53">
        <f t="shared" si="161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5">
        <v>7.36</v>
      </c>
      <c r="V79" s="60">
        <v>4</v>
      </c>
      <c r="W79" s="71">
        <f t="shared" si="120"/>
        <v>221</v>
      </c>
      <c r="X79" s="85">
        <f t="shared" si="121"/>
        <v>101</v>
      </c>
      <c r="Y79" s="33">
        <v>0</v>
      </c>
      <c r="Z79" s="33">
        <f t="shared" si="113"/>
        <v>0</v>
      </c>
      <c r="AA79" s="33">
        <v>0</v>
      </c>
      <c r="AB79" s="33">
        <f t="shared" si="114"/>
        <v>40</v>
      </c>
      <c r="AC79" s="33">
        <v>0.6</v>
      </c>
      <c r="AD79" s="33">
        <f t="shared" si="115"/>
        <v>5</v>
      </c>
      <c r="AE79" s="22">
        <f t="shared" si="116"/>
        <v>232.91666666666666</v>
      </c>
      <c r="AF79" s="54">
        <f t="shared" si="122"/>
        <v>-126.1854096789147</v>
      </c>
      <c r="AG79" s="167">
        <f t="shared" si="23"/>
        <v>-5.4930849955133016E-3</v>
      </c>
      <c r="AH79"/>
      <c r="AI79" s="22">
        <f t="shared" si="117"/>
        <v>2629900000</v>
      </c>
      <c r="AJ79" s="174">
        <f t="shared" si="128"/>
        <v>-0.16339766417646387</v>
      </c>
      <c r="AK79" s="174">
        <f t="shared" si="129"/>
        <v>-6.0592458903509462E-3</v>
      </c>
      <c r="AL79" s="172">
        <f>LN(AI79/AI77)/(AE79-AE77)</f>
        <v>-4.5156936229137868E-3</v>
      </c>
      <c r="AM79" s="187">
        <f t="shared" si="130"/>
        <v>14.43840277777778</v>
      </c>
      <c r="AN79" s="187">
        <f>AM78+AM79</f>
        <v>28.973124999999996</v>
      </c>
      <c r="AO79" s="187"/>
      <c r="AP79" s="174"/>
      <c r="AQ79" s="189">
        <f t="shared" si="123"/>
        <v>31.242328519855597</v>
      </c>
      <c r="AR79" s="189">
        <f t="shared" si="124"/>
        <v>0</v>
      </c>
      <c r="AS79" s="189">
        <f t="shared" si="125"/>
        <v>0</v>
      </c>
      <c r="AT79" s="189">
        <f t="shared" si="126"/>
        <v>3.011823104693141</v>
      </c>
      <c r="AU79" s="189">
        <f t="shared" si="127"/>
        <v>6.2929151624548734</v>
      </c>
      <c r="AV79" s="190" t="s">
        <v>134</v>
      </c>
      <c r="AW79" s="189">
        <f t="shared" si="132"/>
        <v>9.2607443509082792</v>
      </c>
      <c r="AX79" s="189">
        <f t="shared" si="133"/>
        <v>0</v>
      </c>
      <c r="AY79" s="189">
        <f t="shared" si="134"/>
        <v>0</v>
      </c>
      <c r="AZ79" s="189">
        <f t="shared" si="135"/>
        <v>0.16156845369960138</v>
      </c>
      <c r="BA79" s="189">
        <f t="shared" si="136"/>
        <v>0.22525033229951319</v>
      </c>
      <c r="BB79" s="190" t="s">
        <v>134</v>
      </c>
      <c r="BC79" s="189">
        <f>(AW78+AW79)/$AN79</f>
        <v>0.82785083570658202</v>
      </c>
      <c r="BD79" s="189">
        <f>(AX78+AX79)/$AN79</f>
        <v>0</v>
      </c>
      <c r="BE79" s="189">
        <f>(AY78+AY79)/$AN79</f>
        <v>0</v>
      </c>
      <c r="BF79" s="189">
        <f>(AZ78+AZ79)/$AN79</f>
        <v>3.9368235758849204E-3</v>
      </c>
      <c r="BG79" s="189">
        <f>(BA78+BA79)/$AN79</f>
        <v>4.1205667642594847E-2</v>
      </c>
      <c r="BH79" s="189"/>
      <c r="BI79" s="189"/>
      <c r="BJ79" s="189"/>
      <c r="BK79" s="189"/>
      <c r="BL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</row>
    <row r="80" spans="1:99" ht="14.25" customHeight="1" x14ac:dyDescent="0.3">
      <c r="A80" s="17" t="s">
        <v>62</v>
      </c>
      <c r="B80" s="12" t="s">
        <v>25</v>
      </c>
      <c r="C80" s="28">
        <v>42421</v>
      </c>
      <c r="D80" s="63">
        <v>0.52847222222222223</v>
      </c>
      <c r="E80" s="10">
        <f t="shared" si="142"/>
        <v>256.75</v>
      </c>
      <c r="F80" s="76">
        <f t="shared" si="118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119"/>
        <v>0.5</v>
      </c>
      <c r="L80" s="53">
        <f t="shared" si="161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5">
        <v>7.79</v>
      </c>
      <c r="V80" s="60">
        <v>4</v>
      </c>
      <c r="W80" s="71">
        <f t="shared" si="120"/>
        <v>218.3</v>
      </c>
      <c r="X80" s="85">
        <f t="shared" si="121"/>
        <v>105</v>
      </c>
      <c r="Y80" s="33">
        <v>0</v>
      </c>
      <c r="Z80" s="33">
        <f t="shared" si="113"/>
        <v>0</v>
      </c>
      <c r="AA80" s="33">
        <v>0</v>
      </c>
      <c r="AB80" s="33">
        <f t="shared" si="114"/>
        <v>40</v>
      </c>
      <c r="AC80" s="33">
        <v>1.3</v>
      </c>
      <c r="AD80" s="33">
        <f t="shared" si="115"/>
        <v>6.3</v>
      </c>
      <c r="AE80" s="22">
        <f t="shared" si="116"/>
        <v>256.75</v>
      </c>
      <c r="AF80" s="54">
        <f t="shared" si="122"/>
        <v>-170.32293900120672</v>
      </c>
      <c r="AG80" s="167">
        <f t="shared" si="23"/>
        <v>-4.0696055659011051E-3</v>
      </c>
      <c r="AH80"/>
      <c r="AI80" s="22">
        <f t="shared" si="117"/>
        <v>2357640000.0000005</v>
      </c>
      <c r="AJ80" s="174">
        <f t="shared" si="128"/>
        <v>-0.10928470394916408</v>
      </c>
      <c r="AK80" s="174">
        <f t="shared" si="129"/>
        <v>-4.5853721936712178E-3</v>
      </c>
      <c r="AL80" s="172"/>
      <c r="AM80" s="187">
        <f t="shared" si="130"/>
        <v>11.271180555555562</v>
      </c>
      <c r="AN80" s="187"/>
      <c r="AO80" s="187"/>
      <c r="AP80" s="174"/>
      <c r="AQ80" s="189">
        <f t="shared" si="123"/>
        <v>33.818943533697635</v>
      </c>
      <c r="AR80" s="189">
        <f t="shared" si="124"/>
        <v>0</v>
      </c>
      <c r="AS80" s="189">
        <f t="shared" si="125"/>
        <v>0</v>
      </c>
      <c r="AT80" s="189">
        <f t="shared" si="126"/>
        <v>3.1611748633879784</v>
      </c>
      <c r="AU80" s="189">
        <f t="shared" si="127"/>
        <v>6.5012841530054644</v>
      </c>
      <c r="AV80" s="190" t="s">
        <v>135</v>
      </c>
      <c r="AW80" s="189">
        <f t="shared" si="132"/>
        <v>10.442328519855597</v>
      </c>
      <c r="AX80" s="189">
        <f t="shared" si="133"/>
        <v>0</v>
      </c>
      <c r="AY80" s="189">
        <f t="shared" si="134"/>
        <v>0</v>
      </c>
      <c r="AZ80" s="189">
        <f t="shared" si="135"/>
        <v>-0.1681768953068592</v>
      </c>
      <c r="BA80" s="189">
        <f t="shared" si="136"/>
        <v>0.24708483754512667</v>
      </c>
      <c r="BB80" s="190" t="s">
        <v>135</v>
      </c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</row>
    <row r="81" spans="1:99" ht="13" x14ac:dyDescent="0.3">
      <c r="A81" s="17" t="s">
        <v>62</v>
      </c>
      <c r="B81" s="12" t="s">
        <v>26</v>
      </c>
      <c r="C81" s="28">
        <v>42422</v>
      </c>
      <c r="D81" s="63">
        <v>0.3527777777777778</v>
      </c>
      <c r="E81" s="10">
        <f t="shared" si="142"/>
        <v>276.5333333333333</v>
      </c>
      <c r="F81" s="76">
        <f t="shared" si="118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119"/>
        <v>0.44999999999999929</v>
      </c>
      <c r="L81" s="53">
        <f t="shared" si="161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5">
        <v>8.2100000000000009</v>
      </c>
      <c r="V81" s="60">
        <v>12</v>
      </c>
      <c r="W81" s="71">
        <f t="shared" si="120"/>
        <v>216</v>
      </c>
      <c r="X81" s="85">
        <f t="shared" si="121"/>
        <v>117</v>
      </c>
      <c r="Y81" s="33">
        <v>1</v>
      </c>
      <c r="Z81" s="33">
        <f t="shared" si="113"/>
        <v>1</v>
      </c>
      <c r="AA81" s="33">
        <v>0</v>
      </c>
      <c r="AB81" s="33">
        <f t="shared" si="114"/>
        <v>40</v>
      </c>
      <c r="AC81" s="33">
        <v>0.7</v>
      </c>
      <c r="AD81" s="33">
        <f t="shared" si="115"/>
        <v>7</v>
      </c>
      <c r="AE81" s="22">
        <f t="shared" si="116"/>
        <v>276.5333333333333</v>
      </c>
      <c r="AF81" s="54">
        <f t="shared" si="122"/>
        <v>-121.79570714197348</v>
      </c>
      <c r="AG81" s="167">
        <f t="shared" si="23"/>
        <v>-5.6910641337462337E-3</v>
      </c>
      <c r="AH81"/>
      <c r="AI81" s="22">
        <f t="shared" si="117"/>
        <v>2084400000</v>
      </c>
      <c r="AJ81" s="174">
        <f t="shared" si="128"/>
        <v>-0.12318007465101292</v>
      </c>
      <c r="AK81" s="174">
        <f t="shared" si="129"/>
        <v>-6.2264570169004102E-3</v>
      </c>
      <c r="AL81" s="172">
        <f>LN(AI81/AI79)/(AE81-AE79)</f>
        <v>-5.3297236209440668E-3</v>
      </c>
      <c r="AM81" s="187">
        <f t="shared" si="130"/>
        <v>8.428524305555543</v>
      </c>
      <c r="AN81" s="187">
        <f>AM80+AM81</f>
        <v>19.699704861111105</v>
      </c>
      <c r="AO81" s="187">
        <f t="shared" ref="AO81" si="162">AM80+AM81+AM79+AM78</f>
        <v>48.672829861111097</v>
      </c>
      <c r="AP81" s="174"/>
      <c r="AQ81" s="189">
        <f t="shared" si="123"/>
        <v>36.47623442547301</v>
      </c>
      <c r="AR81" s="189">
        <f t="shared" si="124"/>
        <v>0</v>
      </c>
      <c r="AS81" s="189">
        <f t="shared" si="125"/>
        <v>0</v>
      </c>
      <c r="AT81" s="189">
        <f t="shared" si="126"/>
        <v>3.3192431933548683</v>
      </c>
      <c r="AU81" s="189">
        <f t="shared" si="127"/>
        <v>6.7680664513151836</v>
      </c>
      <c r="AV81" s="190" t="s">
        <v>136</v>
      </c>
      <c r="AW81" s="189">
        <f t="shared" si="132"/>
        <v>4.4189435336976359</v>
      </c>
      <c r="AX81" s="189">
        <f t="shared" si="133"/>
        <v>0</v>
      </c>
      <c r="AY81" s="189">
        <f t="shared" si="134"/>
        <v>0</v>
      </c>
      <c r="AZ81" s="189">
        <f t="shared" si="135"/>
        <v>-0.1688251366120217</v>
      </c>
      <c r="BA81" s="189">
        <f t="shared" si="136"/>
        <v>0.28871584699453567</v>
      </c>
      <c r="BB81" s="190" t="s">
        <v>136</v>
      </c>
      <c r="BC81" s="189">
        <f>(AW80+AW81)/$AN81</f>
        <v>0.75439059408908449</v>
      </c>
      <c r="BD81" s="189">
        <f>(AX80+AX81)/$AN81</f>
        <v>0</v>
      </c>
      <c r="BE81" s="189">
        <f>(AY80+AY81)/$AN81</f>
        <v>0</v>
      </c>
      <c r="BF81" s="189">
        <f>(AZ80+AZ81)/$AN81</f>
        <v>-1.7106958418658932E-2</v>
      </c>
      <c r="BG81" s="189">
        <f>(BA80+BA81)/$AN81</f>
        <v>2.7198411768969113E-2</v>
      </c>
      <c r="BH81" s="189">
        <f t="shared" ref="BH81:BL81" si="163">(AW80+AW81+AW79+AW78)/$AO81</f>
        <v>0.79811874322253973</v>
      </c>
      <c r="BI81" s="189">
        <f t="shared" si="163"/>
        <v>0</v>
      </c>
      <c r="BJ81" s="189">
        <f t="shared" si="163"/>
        <v>0</v>
      </c>
      <c r="BK81" s="189">
        <f t="shared" si="163"/>
        <v>-4.580377820397618E-3</v>
      </c>
      <c r="BL81" s="189">
        <f t="shared" si="163"/>
        <v>3.5536410124347217E-2</v>
      </c>
      <c r="BN81" s="189">
        <v>0.31323235319821446</v>
      </c>
      <c r="BO81" s="189">
        <v>1.0831965351955388</v>
      </c>
      <c r="BP81" s="189">
        <v>0.46235306509031815</v>
      </c>
      <c r="BQ81" s="189">
        <v>0</v>
      </c>
      <c r="BR81" s="189">
        <v>0</v>
      </c>
      <c r="BS81" s="189">
        <v>4.1354677238980555</v>
      </c>
      <c r="BT81" s="189">
        <v>2.8269881011674648E-2</v>
      </c>
      <c r="BU81" s="189">
        <v>4.7479749736116013</v>
      </c>
      <c r="BV81" s="189">
        <v>0.8041642487309475</v>
      </c>
      <c r="BW81" s="189">
        <v>1.4641991603621489</v>
      </c>
      <c r="BX81" s="189">
        <v>0.55135933130184056</v>
      </c>
      <c r="BY81" s="189">
        <v>0.37778119411846328</v>
      </c>
      <c r="BZ81" s="189">
        <v>1.5448862519274438</v>
      </c>
      <c r="CA81" s="189">
        <v>0.45855762038815956</v>
      </c>
      <c r="CB81" s="189">
        <v>0.70612440654124153</v>
      </c>
      <c r="CC81" s="189">
        <v>4.4645884583440907</v>
      </c>
      <c r="CD81" s="189">
        <v>0.23255096501544911</v>
      </c>
      <c r="CE81" s="189">
        <v>1.7449325209875972</v>
      </c>
      <c r="CF81" s="189">
        <v>0.49648271636129493</v>
      </c>
      <c r="CG81" s="189">
        <v>0.18307438020535152</v>
      </c>
      <c r="CH81" s="189">
        <v>0.90904013682208296</v>
      </c>
      <c r="CI81" s="189">
        <v>30.800601583955888</v>
      </c>
      <c r="CJ81" s="189">
        <v>8.8293703407197945</v>
      </c>
      <c r="CK81" s="189">
        <v>0.76036739142024989</v>
      </c>
      <c r="CL81" s="189">
        <v>4.628469915043458E-2</v>
      </c>
      <c r="CM81" s="189">
        <v>0.97937109085276175</v>
      </c>
      <c r="CN81" s="189">
        <v>3.7279932880514193</v>
      </c>
      <c r="CO81" s="189">
        <v>0.10383423280447847</v>
      </c>
      <c r="CP81" s="189">
        <v>2.1716632085348451</v>
      </c>
      <c r="CQ81" s="189">
        <v>1.0163518745829658</v>
      </c>
      <c r="CR81" s="189">
        <v>0.25780770243265794</v>
      </c>
      <c r="CS81" s="189">
        <v>0.30699214479382908</v>
      </c>
      <c r="CT81" s="189">
        <v>5.2944488533955685</v>
      </c>
      <c r="CU81" s="189">
        <v>0.27579169077280569</v>
      </c>
    </row>
    <row r="82" spans="1:99" ht="14.5" x14ac:dyDescent="0.35">
      <c r="A82" s="17" t="s">
        <v>62</v>
      </c>
      <c r="B82" s="12" t="s">
        <v>27</v>
      </c>
      <c r="C82" s="28">
        <v>42423</v>
      </c>
      <c r="D82" s="63">
        <v>0.42569444444444443</v>
      </c>
      <c r="E82" s="10">
        <f t="shared" si="142"/>
        <v>302.2833333333333</v>
      </c>
      <c r="F82" s="76">
        <f t="shared" si="118"/>
        <v>12.595138888888888</v>
      </c>
      <c r="G82" s="154">
        <v>7.82</v>
      </c>
      <c r="H82" s="154">
        <v>8.99</v>
      </c>
      <c r="I82" s="153">
        <v>86.9</v>
      </c>
      <c r="J82" s="153">
        <v>13.3</v>
      </c>
      <c r="K82" s="53">
        <f t="shared" si="119"/>
        <v>1.17</v>
      </c>
      <c r="L82" s="53">
        <f t="shared" si="161"/>
        <v>5.3100000000000005</v>
      </c>
      <c r="M82" s="153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5">
        <v>8.4499999999999993</v>
      </c>
      <c r="V82" s="60">
        <v>10</v>
      </c>
      <c r="W82" s="71">
        <f t="shared" si="120"/>
        <v>204</v>
      </c>
      <c r="X82" s="85">
        <f t="shared" si="121"/>
        <v>127</v>
      </c>
      <c r="Y82" s="33">
        <v>0</v>
      </c>
      <c r="Z82" s="33">
        <f t="shared" si="113"/>
        <v>1</v>
      </c>
      <c r="AA82" s="33">
        <v>0</v>
      </c>
      <c r="AB82" s="33">
        <f t="shared" si="114"/>
        <v>40</v>
      </c>
      <c r="AC82" s="33">
        <v>0</v>
      </c>
      <c r="AD82" s="33">
        <f t="shared" si="115"/>
        <v>7</v>
      </c>
      <c r="AE82" s="22">
        <f t="shared" si="116"/>
        <v>302.2833333333333</v>
      </c>
      <c r="AF82" s="54">
        <f t="shared" si="122"/>
        <v>-84.882553986151351</v>
      </c>
      <c r="AG82" s="167">
        <f t="shared" si="23"/>
        <v>-8.1659557589776662E-3</v>
      </c>
      <c r="AH82"/>
      <c r="AI82" s="22">
        <f t="shared" si="117"/>
        <v>1595280000</v>
      </c>
      <c r="AJ82" s="174">
        <f t="shared" si="128"/>
        <v>-0.2674317746336235</v>
      </c>
      <c r="AK82" s="174">
        <f t="shared" si="129"/>
        <v>-1.0385699985771787E-2</v>
      </c>
      <c r="AL82" s="172"/>
      <c r="AM82" s="187">
        <f t="shared" si="130"/>
        <v>9.3719270833333326</v>
      </c>
      <c r="AN82" s="187"/>
      <c r="AO82" s="187"/>
      <c r="AP82" s="174"/>
      <c r="AQ82" s="189">
        <f t="shared" si="123"/>
        <v>30.200000000000003</v>
      </c>
      <c r="AR82" s="189">
        <f t="shared" si="124"/>
        <v>0</v>
      </c>
      <c r="AS82" s="189">
        <f t="shared" si="125"/>
        <v>0</v>
      </c>
      <c r="AT82" s="189">
        <f t="shared" si="126"/>
        <v>3.42</v>
      </c>
      <c r="AU82" s="189">
        <f t="shared" si="127"/>
        <v>6.69</v>
      </c>
      <c r="AV82" s="190" t="s">
        <v>137</v>
      </c>
      <c r="AW82" s="189">
        <f t="shared" si="132"/>
        <v>6.2762344254730102</v>
      </c>
      <c r="AX82" s="189">
        <f t="shared" si="133"/>
        <v>0</v>
      </c>
      <c r="AY82" s="189">
        <f t="shared" si="134"/>
        <v>0</v>
      </c>
      <c r="AZ82" s="189">
        <f t="shared" si="135"/>
        <v>-0.10075680664513165</v>
      </c>
      <c r="BA82" s="189">
        <f t="shared" si="136"/>
        <v>-7.8066451315183194E-2</v>
      </c>
      <c r="BB82" s="190" t="s">
        <v>137</v>
      </c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</row>
    <row r="83" spans="1:99" ht="15" thickBot="1" x14ac:dyDescent="0.4">
      <c r="A83" s="23" t="s">
        <v>62</v>
      </c>
      <c r="B83" s="13" t="s">
        <v>28</v>
      </c>
      <c r="C83" s="28">
        <v>42424</v>
      </c>
      <c r="D83" s="64">
        <v>0.38541666666666669</v>
      </c>
      <c r="E83" s="152">
        <f>F83*24</f>
        <v>325.31666666666666</v>
      </c>
      <c r="F83" s="77">
        <f t="shared" si="118"/>
        <v>13.55486111111111</v>
      </c>
      <c r="G83" s="157">
        <v>6.31</v>
      </c>
      <c r="H83" s="158">
        <v>7.48</v>
      </c>
      <c r="I83" s="155">
        <v>84.4</v>
      </c>
      <c r="J83" s="155">
        <v>13</v>
      </c>
      <c r="K83" s="161">
        <f t="shared" si="119"/>
        <v>1.1700000000000008</v>
      </c>
      <c r="L83" s="161">
        <f t="shared" si="161"/>
        <v>6.82</v>
      </c>
      <c r="M83" s="156">
        <v>3</v>
      </c>
      <c r="N83" s="66">
        <v>25.6</v>
      </c>
      <c r="O83" s="65"/>
      <c r="P83" s="67">
        <v>0</v>
      </c>
      <c r="Q83" s="67">
        <v>3.65</v>
      </c>
      <c r="R83" s="67">
        <v>7.03</v>
      </c>
      <c r="S83" s="65"/>
      <c r="T83" s="65">
        <v>105</v>
      </c>
      <c r="U83" s="78">
        <v>9.0299999999999994</v>
      </c>
      <c r="V83" s="65">
        <v>10</v>
      </c>
      <c r="W83" s="71">
        <f t="shared" si="120"/>
        <v>194</v>
      </c>
      <c r="X83" s="86">
        <f t="shared" si="121"/>
        <v>137</v>
      </c>
      <c r="Y83" s="67">
        <v>0</v>
      </c>
      <c r="Z83" s="68">
        <f t="shared" si="113"/>
        <v>1</v>
      </c>
      <c r="AA83" s="67">
        <v>0</v>
      </c>
      <c r="AB83" s="68">
        <f t="shared" si="114"/>
        <v>40</v>
      </c>
      <c r="AC83" s="67">
        <v>0</v>
      </c>
      <c r="AD83" s="68">
        <f t="shared" si="115"/>
        <v>7</v>
      </c>
      <c r="AE83" s="6"/>
      <c r="AF83" s="54"/>
      <c r="AG83" s="168"/>
      <c r="AH83"/>
      <c r="AI83" s="163">
        <f t="shared" si="117"/>
        <v>1224139999.9999998</v>
      </c>
      <c r="AJ83" s="175">
        <f t="shared" si="128"/>
        <v>-0.26481071278498636</v>
      </c>
      <c r="AK83" s="175">
        <f t="shared" si="129"/>
        <v>8.76034777918023E-4</v>
      </c>
      <c r="AL83" s="172">
        <f>LN(AI83/AI81)/(AE83-AE81)</f>
        <v>1.9246955909544715E-3</v>
      </c>
      <c r="AM83" s="187">
        <f t="shared" si="130"/>
        <v>6.7804375000000077</v>
      </c>
      <c r="AN83" s="187">
        <f>AM82+AM83</f>
        <v>16.152364583333341</v>
      </c>
      <c r="AO83" s="187">
        <f t="shared" ref="AO83:AO114" si="164">AM82+AM83</f>
        <v>16.152364583333341</v>
      </c>
      <c r="AP83" s="175"/>
      <c r="AQ83" s="189">
        <f t="shared" si="123"/>
        <v>25.6</v>
      </c>
      <c r="AR83" s="189">
        <f t="shared" si="124"/>
        <v>0</v>
      </c>
      <c r="AS83" s="189">
        <f t="shared" si="125"/>
        <v>0</v>
      </c>
      <c r="AT83" s="189">
        <f t="shared" si="126"/>
        <v>3.6500000000000004</v>
      </c>
      <c r="AU83" s="189">
        <f t="shared" si="127"/>
        <v>7.03</v>
      </c>
      <c r="AV83" s="190" t="s">
        <v>138</v>
      </c>
      <c r="AW83" s="189">
        <f t="shared" si="132"/>
        <v>4.6000000000000014</v>
      </c>
      <c r="AX83" s="189">
        <f t="shared" si="133"/>
        <v>0</v>
      </c>
      <c r="AY83" s="189">
        <f t="shared" si="134"/>
        <v>0</v>
      </c>
      <c r="AZ83" s="189">
        <f t="shared" si="135"/>
        <v>-0.22999999999999998</v>
      </c>
      <c r="BA83" s="189">
        <f t="shared" si="136"/>
        <v>0.33999999999999986</v>
      </c>
      <c r="BB83" s="190" t="s">
        <v>138</v>
      </c>
      <c r="BC83" s="189">
        <f>(AW82+AW83)/$AN83</f>
        <v>0.67335245990519232</v>
      </c>
      <c r="BD83" s="189">
        <f>(AX82+AX83)/$AN83</f>
        <v>0</v>
      </c>
      <c r="BE83" s="189">
        <f>(AY82+AY83)/$AN83</f>
        <v>0</v>
      </c>
      <c r="BF83" s="189">
        <f>(AZ82+AZ83)/$AN83</f>
        <v>-2.0477299465269612E-2</v>
      </c>
      <c r="BG83" s="189">
        <f>(BA82+BA83)/$AN83</f>
        <v>1.6216421275872524E-2</v>
      </c>
      <c r="BH83" s="189">
        <f t="shared" ref="BH83:BH114" si="165">(AW82+AW83)/$AN83</f>
        <v>0.67335245990519232</v>
      </c>
      <c r="BI83" s="189">
        <f t="shared" ref="BI83:BI114" si="166">(AX82+AX83)/$AN83</f>
        <v>0</v>
      </c>
      <c r="BJ83" s="189">
        <f t="shared" ref="BJ83:BJ114" si="167">(AY82+AY83)/$AN83</f>
        <v>0</v>
      </c>
      <c r="BK83" s="189">
        <f t="shared" ref="BK83:BK114" si="168">(AZ82+AZ83)/$AN83</f>
        <v>-2.0477299465269612E-2</v>
      </c>
      <c r="BL83" s="189">
        <f t="shared" ref="BL83:BL114" si="169">(BA82+BA83)/$AN83</f>
        <v>1.6216421275872524E-2</v>
      </c>
      <c r="BN83" s="189">
        <v>0.33212758843467388</v>
      </c>
      <c r="BO83" s="189">
        <v>1.1729525862183148</v>
      </c>
      <c r="BP83" s="189">
        <v>0.5592724361229966</v>
      </c>
      <c r="BQ83" s="189">
        <v>0</v>
      </c>
      <c r="BR83" s="189">
        <v>0</v>
      </c>
      <c r="BS83" s="189">
        <v>4.2891702409854311</v>
      </c>
      <c r="BT83" s="189">
        <v>3.1245657960271983E-2</v>
      </c>
      <c r="BU83" s="189">
        <v>4.9034076359701393</v>
      </c>
      <c r="BV83" s="189">
        <v>0.7875554840404202</v>
      </c>
      <c r="BW83" s="189">
        <v>1.6166401742409686</v>
      </c>
      <c r="BX83" s="189">
        <v>0.43577719624570777</v>
      </c>
      <c r="BY83" s="189">
        <v>0.29655283697439666</v>
      </c>
      <c r="BZ83" s="189">
        <v>1.6064212183239446</v>
      </c>
      <c r="CA83" s="189">
        <v>0.46746824567251727</v>
      </c>
      <c r="CB83" s="189">
        <v>0.68677573862436314</v>
      </c>
      <c r="CC83" s="189">
        <v>4.5559289220891319</v>
      </c>
      <c r="CD83" s="189">
        <v>0.27561595853682858</v>
      </c>
      <c r="CE83" s="189">
        <v>1.8105650245670082</v>
      </c>
      <c r="CF83" s="189">
        <v>0.45972335269248105</v>
      </c>
      <c r="CG83" s="189">
        <v>0.18046876639492812</v>
      </c>
      <c r="CH83" s="189">
        <v>0.82443298832126355</v>
      </c>
      <c r="CI83" s="189">
        <v>27.359210664288195</v>
      </c>
      <c r="CJ83" s="189">
        <v>10.974305970579099</v>
      </c>
      <c r="CK83" s="189">
        <v>0.81167050274895258</v>
      </c>
      <c r="CL83" s="189">
        <v>5.621051712178194E-2</v>
      </c>
      <c r="CM83" s="189">
        <v>0.95684535512840962</v>
      </c>
      <c r="CN83" s="189">
        <v>3.4190751297161266</v>
      </c>
      <c r="CO83" s="189">
        <v>0.10051123947526862</v>
      </c>
      <c r="CP83" s="189">
        <v>2.2017498204425436</v>
      </c>
      <c r="CQ83" s="189">
        <v>1.1738522427666573</v>
      </c>
      <c r="CR83" s="189">
        <v>0.32365596040951727</v>
      </c>
      <c r="CS83" s="189">
        <v>0.16080563395040126</v>
      </c>
      <c r="CT83" s="189">
        <v>5.7563062689428826</v>
      </c>
      <c r="CU83" s="189">
        <v>0.27445196786454995</v>
      </c>
    </row>
    <row r="84" spans="1:99" ht="13" x14ac:dyDescent="0.3">
      <c r="A84" s="17" t="s">
        <v>63</v>
      </c>
      <c r="B84" s="12" t="s">
        <v>49</v>
      </c>
      <c r="C84" s="49">
        <v>42410</v>
      </c>
      <c r="D84" s="29">
        <v>0.62013888888888891</v>
      </c>
      <c r="E84" s="10">
        <f>F84*24</f>
        <v>0</v>
      </c>
      <c r="F84" s="81">
        <v>0</v>
      </c>
      <c r="G84" s="39"/>
      <c r="H84" s="37"/>
      <c r="I84" s="38"/>
      <c r="J84" s="5"/>
      <c r="K84" s="5"/>
      <c r="L84" s="5"/>
      <c r="M84" s="41"/>
      <c r="N84" s="150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66"/>
      <c r="AH84"/>
      <c r="AI84" s="176"/>
      <c r="AJ84" s="173"/>
      <c r="AK84" s="173"/>
      <c r="AL84" s="166"/>
      <c r="AM84" s="186"/>
      <c r="AN84" s="186"/>
      <c r="AO84" s="186"/>
      <c r="AP84" s="173"/>
      <c r="AQ84" s="188"/>
      <c r="AR84" s="188"/>
      <c r="AS84" s="188"/>
      <c r="AT84" s="188"/>
      <c r="AU84" s="188"/>
      <c r="AW84" s="188"/>
      <c r="AX84" s="188"/>
      <c r="AY84" s="188"/>
      <c r="AZ84" s="188"/>
      <c r="BA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N84" s="188"/>
      <c r="BO84" s="188"/>
      <c r="BP84" s="188"/>
      <c r="BQ84" s="188"/>
      <c r="BR84" s="188"/>
      <c r="BS84" s="188"/>
      <c r="BT84" s="188"/>
      <c r="BU84" s="188"/>
      <c r="BV84" s="188"/>
      <c r="BW84" s="188"/>
      <c r="BX84" s="188"/>
      <c r="BY84" s="188"/>
      <c r="BZ84" s="188"/>
      <c r="CA84" s="188"/>
      <c r="CB84" s="188"/>
      <c r="CC84" s="188"/>
      <c r="CD84" s="188"/>
      <c r="CE84" s="188"/>
      <c r="CF84" s="188"/>
      <c r="CG84" s="188"/>
      <c r="CH84" s="188"/>
      <c r="CI84" s="188"/>
      <c r="CJ84" s="188"/>
      <c r="CK84" s="188"/>
      <c r="CL84" s="188"/>
      <c r="CM84" s="188"/>
      <c r="CN84" s="188"/>
      <c r="CO84" s="188"/>
      <c r="CP84" s="188"/>
      <c r="CQ84" s="188"/>
      <c r="CR84" s="188"/>
      <c r="CS84" s="188"/>
      <c r="CT84" s="188"/>
      <c r="CU84" s="188"/>
    </row>
    <row r="85" spans="1:99" ht="13" x14ac:dyDescent="0.3">
      <c r="A85" s="17" t="s">
        <v>63</v>
      </c>
      <c r="B85" s="12" t="s">
        <v>45</v>
      </c>
      <c r="C85" s="28">
        <v>42410</v>
      </c>
      <c r="D85" s="29">
        <v>0.83194444444444438</v>
      </c>
      <c r="E85" s="10">
        <f>F85*24</f>
        <v>0</v>
      </c>
      <c r="F85" s="79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5">
        <v>8.6999999999999993</v>
      </c>
      <c r="V85" s="60">
        <v>4</v>
      </c>
      <c r="W85" s="71">
        <f>W84-V84+Y85+AA85+AC85</f>
        <v>269.5</v>
      </c>
      <c r="X85" s="85">
        <f>SUM(V85,X84)</f>
        <v>7.5</v>
      </c>
      <c r="Y85" s="33">
        <v>0</v>
      </c>
      <c r="Z85" s="33">
        <f t="shared" ref="Z85:Z99" si="170">SUM(Y85,Z84)</f>
        <v>0</v>
      </c>
      <c r="AA85" s="33">
        <v>0</v>
      </c>
      <c r="AB85" s="33">
        <f t="shared" ref="AB85:AB99" si="171">SUM(AA85,AB84)</f>
        <v>0</v>
      </c>
      <c r="AC85" s="33">
        <v>0</v>
      </c>
      <c r="AD85" s="33">
        <f t="shared" ref="AD85:AD99" si="172">SUM(AC85,AD84)</f>
        <v>0</v>
      </c>
      <c r="AE85" s="4">
        <f t="shared" ref="AE85:AE98" si="173">F85*24</f>
        <v>0</v>
      </c>
      <c r="AF85" s="54"/>
      <c r="AG85" s="167"/>
      <c r="AH85"/>
      <c r="AI85" s="22">
        <f t="shared" ref="AI85:AI99" si="174">G85*W85*1000000</f>
        <v>64949500</v>
      </c>
      <c r="AJ85" s="174"/>
      <c r="AK85" s="174"/>
      <c r="AL85" s="167"/>
      <c r="AM85" s="187"/>
      <c r="AN85" s="187"/>
      <c r="AO85" s="187"/>
      <c r="AP85" s="174"/>
      <c r="AQ85" s="189">
        <f>(N85*W85/1000+AC85*2220/1000+AA85*180.15/1000)/((W85+AA85+AC85)/1000)</f>
        <v>31.799999999999997</v>
      </c>
      <c r="AR85" s="189">
        <f>(O85*W85/1000)/((W85+AA85+AC85)/1000)</f>
        <v>0</v>
      </c>
      <c r="AS85" s="189">
        <f>(P85*W85/1000)/((W85+AA85+AC85)/1000)</f>
        <v>6.03</v>
      </c>
      <c r="AT85" s="189">
        <f>(Q85*W85/1000+AA85*4.16/1000)/((W85+AA85+AC85)/1000)</f>
        <v>2.09</v>
      </c>
      <c r="AU85" s="189">
        <f>(R85*W85/1000)/((W85+AA85+AC85)/1000)</f>
        <v>1.73</v>
      </c>
      <c r="AW85" s="189"/>
      <c r="AX85" s="189"/>
      <c r="AY85" s="189"/>
      <c r="AZ85" s="189"/>
      <c r="BA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N85" s="189"/>
      <c r="BO85" s="189"/>
      <c r="BP85" s="189"/>
      <c r="BQ85" s="189"/>
      <c r="BR85" s="189"/>
      <c r="BS85" s="189"/>
      <c r="BT85" s="189"/>
      <c r="BU85" s="189"/>
      <c r="BV85" s="189"/>
      <c r="BW85" s="189"/>
      <c r="BX85" s="189"/>
      <c r="BY85" s="189"/>
      <c r="BZ85" s="189"/>
      <c r="CA85" s="189"/>
      <c r="CB85" s="189"/>
      <c r="CC85" s="189"/>
      <c r="CD85" s="189"/>
      <c r="CE85" s="189"/>
      <c r="CF85" s="189"/>
      <c r="CG85" s="189"/>
      <c r="CH85" s="189"/>
      <c r="CI85" s="189"/>
      <c r="CJ85" s="189"/>
      <c r="CK85" s="189"/>
      <c r="CL85" s="189"/>
      <c r="CM85" s="189"/>
      <c r="CN85" s="189"/>
      <c r="CO85" s="189"/>
      <c r="CP85" s="189"/>
      <c r="CQ85" s="189"/>
      <c r="CR85" s="189"/>
      <c r="CS85" s="189"/>
      <c r="CT85" s="189"/>
      <c r="CU85" s="189"/>
    </row>
    <row r="86" spans="1:99" ht="13" x14ac:dyDescent="0.3">
      <c r="A86" s="17" t="s">
        <v>63</v>
      </c>
      <c r="B86" s="12" t="s">
        <v>4</v>
      </c>
      <c r="C86" s="28">
        <v>42411</v>
      </c>
      <c r="D86" s="29">
        <v>0.4152777777777778</v>
      </c>
      <c r="E86" s="10">
        <f>F86*24</f>
        <v>14.000000000000004</v>
      </c>
      <c r="F86" s="79">
        <f t="shared" ref="F86:F99" si="175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176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5">
        <v>8.66</v>
      </c>
      <c r="V86" s="60">
        <v>4</v>
      </c>
      <c r="W86" s="71">
        <f t="shared" ref="W86:W99" si="177">W85-V85+Y86+AA86+AC86</f>
        <v>265.50200000000001</v>
      </c>
      <c r="X86" s="85">
        <f t="shared" ref="X86:X99" si="178">SUM(V86,X85)</f>
        <v>11.5</v>
      </c>
      <c r="Y86" s="33">
        <v>2E-3</v>
      </c>
      <c r="Z86" s="33">
        <f t="shared" si="170"/>
        <v>2E-3</v>
      </c>
      <c r="AA86" s="33">
        <v>0</v>
      </c>
      <c r="AB86" s="33">
        <f t="shared" si="171"/>
        <v>0</v>
      </c>
      <c r="AC86" s="33">
        <v>0</v>
      </c>
      <c r="AD86" s="33">
        <f t="shared" si="172"/>
        <v>0</v>
      </c>
      <c r="AE86" s="22">
        <f t="shared" si="173"/>
        <v>14.000000000000004</v>
      </c>
      <c r="AF86" s="54">
        <f t="shared" ref="AF86:AF98" si="179">((AE86-AE85)*LN(2)/LN(G86/G85))</f>
        <v>25.615584467380451</v>
      </c>
      <c r="AG86" s="167">
        <f t="shared" si="23"/>
        <v>2.7059588721960137E-2</v>
      </c>
      <c r="AH86"/>
      <c r="AI86" s="22">
        <f t="shared" si="174"/>
        <v>93456704</v>
      </c>
      <c r="AJ86" s="174">
        <f>LN(AI86/AI85)</f>
        <v>0.36388822536869669</v>
      </c>
      <c r="AK86" s="174">
        <f>LN(AI86/AI85)/(AE86-AE85)</f>
        <v>2.5992016097764043E-2</v>
      </c>
      <c r="AL86" s="167"/>
      <c r="AM86" s="187">
        <f>(G85+G86)/2*(E86-E85)/24</f>
        <v>0.17295833333333335</v>
      </c>
      <c r="AN86" s="187"/>
      <c r="AO86" s="187"/>
      <c r="AP86" s="174"/>
      <c r="AQ86" s="189">
        <f t="shared" ref="AQ86:AQ99" si="180">(N86*W86/1000+AC86*2220/1000+AA86*180.15/1000)/((W86+AA86+AC86)/1000)</f>
        <v>29.3</v>
      </c>
      <c r="AR86" s="189">
        <f t="shared" ref="AR86:AR99" si="181">(O86*W86/1000)/((W86+AA86+AC86)/1000)</f>
        <v>0</v>
      </c>
      <c r="AS86" s="189">
        <f t="shared" ref="AS86:AS99" si="182">(P86*W86/1000)/((W86+AA86+AC86)/1000)</f>
        <v>5.6999999999999993</v>
      </c>
      <c r="AT86" s="189">
        <f t="shared" ref="AT86:AT99" si="183">(Q86*W86/1000+AA86*4.16/1000)/((W86+AA86+AC86)/1000)</f>
        <v>1.91</v>
      </c>
      <c r="AU86" s="189">
        <f t="shared" ref="AU86:AU99" si="184">(R86*W86/1000)/((W86+AA86+AC86)/1000)</f>
        <v>2.36</v>
      </c>
      <c r="AV86" s="190" t="s">
        <v>125</v>
      </c>
      <c r="AW86" s="189">
        <f>-(N86-AQ85)</f>
        <v>2.4999999999999964</v>
      </c>
      <c r="AX86" s="189">
        <f>(O86-AR85)</f>
        <v>0</v>
      </c>
      <c r="AY86" s="189">
        <f>-(P86-AS85)</f>
        <v>0.33000000000000007</v>
      </c>
      <c r="AZ86" s="189">
        <f>-(Q86-AT85)</f>
        <v>0.17999999999999994</v>
      </c>
      <c r="BA86" s="189">
        <f>(R86-AU85)</f>
        <v>0.62999999999999989</v>
      </c>
      <c r="BB86" s="190" t="s">
        <v>125</v>
      </c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</row>
    <row r="87" spans="1:99" ht="13" x14ac:dyDescent="0.3">
      <c r="A87" s="17" t="s">
        <v>63</v>
      </c>
      <c r="B87" s="12" t="s">
        <v>16</v>
      </c>
      <c r="C87" s="28">
        <v>42412</v>
      </c>
      <c r="D87" s="29">
        <v>0.46736111111111112</v>
      </c>
      <c r="E87" s="10">
        <f>F87*24</f>
        <v>39.25</v>
      </c>
      <c r="F87" s="76">
        <f t="shared" si="175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176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5">
        <v>8.5500000000000007</v>
      </c>
      <c r="V87" s="60">
        <v>39</v>
      </c>
      <c r="W87" s="71">
        <f t="shared" si="177"/>
        <v>261.50200000000001</v>
      </c>
      <c r="X87" s="85">
        <f t="shared" si="178"/>
        <v>50.5</v>
      </c>
      <c r="Y87" s="33">
        <v>0</v>
      </c>
      <c r="Z87" s="33">
        <f t="shared" si="170"/>
        <v>2E-3</v>
      </c>
      <c r="AA87" s="33">
        <v>0</v>
      </c>
      <c r="AB87" s="33">
        <f t="shared" si="171"/>
        <v>0</v>
      </c>
      <c r="AC87" s="33">
        <v>0</v>
      </c>
      <c r="AD87" s="33">
        <f t="shared" si="172"/>
        <v>0</v>
      </c>
      <c r="AE87" s="22">
        <f t="shared" si="173"/>
        <v>39.25</v>
      </c>
      <c r="AF87" s="54">
        <f t="shared" si="179"/>
        <v>17.301255966741675</v>
      </c>
      <c r="AG87" s="167">
        <f t="shared" si="23"/>
        <v>4.0063402442712073E-2</v>
      </c>
      <c r="AH87"/>
      <c r="AI87" s="22">
        <f t="shared" si="174"/>
        <v>253133936</v>
      </c>
      <c r="AJ87" s="174">
        <f t="shared" ref="AJ87:AJ99" si="185">LN(AI87/AI86)</f>
        <v>0.99642046972746023</v>
      </c>
      <c r="AK87" s="174">
        <f t="shared" ref="AK87:AK99" si="186">LN(AI87/AI86)/(AE87-AE86)</f>
        <v>3.9462196820889521E-2</v>
      </c>
      <c r="AL87" s="172">
        <f>LN(AI87/AI85)/(AE87-AE85)</f>
        <v>3.465754637187661E-2</v>
      </c>
      <c r="AM87" s="187">
        <f t="shared" ref="AM87:AM99" si="187">(G86+G87)/2*(E87-E86)/24</f>
        <v>0.69437499999999985</v>
      </c>
      <c r="AN87" s="187">
        <f>AM86+AM87</f>
        <v>0.86733333333333318</v>
      </c>
      <c r="AO87" s="187">
        <f t="shared" ref="AO87:AO118" si="188">AM86+AM87</f>
        <v>0.86733333333333318</v>
      </c>
      <c r="AP87" s="174"/>
      <c r="AQ87" s="189">
        <f t="shared" si="180"/>
        <v>29.1</v>
      </c>
      <c r="AR87" s="189">
        <f t="shared" si="181"/>
        <v>0</v>
      </c>
      <c r="AS87" s="189">
        <f t="shared" si="182"/>
        <v>4.4899999999999993</v>
      </c>
      <c r="AT87" s="189">
        <f t="shared" si="183"/>
        <v>1.94</v>
      </c>
      <c r="AU87" s="189">
        <f t="shared" si="184"/>
        <v>3.49</v>
      </c>
      <c r="AV87" s="190" t="s">
        <v>127</v>
      </c>
      <c r="AW87" s="189">
        <f t="shared" ref="AW87:AW99" si="189">-(N87-AQ86)</f>
        <v>0.19999999999999929</v>
      </c>
      <c r="AX87" s="189">
        <f t="shared" ref="AX87:AX99" si="190">(O87-AR86)</f>
        <v>0</v>
      </c>
      <c r="AY87" s="189">
        <f t="shared" ref="AY87:AY99" si="191">-(P87-AS86)</f>
        <v>1.2099999999999991</v>
      </c>
      <c r="AZ87" s="189">
        <f t="shared" ref="AZ87:AZ99" si="192">-(Q87-AT86)</f>
        <v>-3.0000000000000027E-2</v>
      </c>
      <c r="BA87" s="189">
        <f t="shared" ref="BA87:BA99" si="193">(R87-AU86)</f>
        <v>1.1300000000000003</v>
      </c>
      <c r="BB87" s="190" t="s">
        <v>127</v>
      </c>
      <c r="BC87" s="189">
        <f>(AW86+AW87)/$AN87</f>
        <v>3.1129900076863906</v>
      </c>
      <c r="BD87" s="189">
        <f>(AX86+AX87)/$AN87</f>
        <v>0</v>
      </c>
      <c r="BE87" s="189">
        <f>(AY86+AY87)/$AN87</f>
        <v>1.7755572636433505</v>
      </c>
      <c r="BF87" s="189">
        <f>(AZ86+AZ87)/$AN87</f>
        <v>0.17294388931591076</v>
      </c>
      <c r="BG87" s="189">
        <f>(BA86+BA87)/$AN87</f>
        <v>2.0292083013066877</v>
      </c>
      <c r="BH87" s="189">
        <f t="shared" ref="BH87:BH118" si="194">(AW86+AW87)/$AN87</f>
        <v>3.1129900076863906</v>
      </c>
      <c r="BI87" s="189">
        <f t="shared" ref="BI87:BI118" si="195">(AX86+AX87)/$AN87</f>
        <v>0</v>
      </c>
      <c r="BJ87" s="189">
        <f t="shared" ref="BJ87:BJ118" si="196">(AY86+AY87)/$AN87</f>
        <v>1.7755572636433505</v>
      </c>
      <c r="BK87" s="189">
        <f t="shared" ref="BK87:BK118" si="197">(AZ86+AZ87)/$AN87</f>
        <v>0.17294388931591076</v>
      </c>
      <c r="BL87" s="189">
        <f t="shared" ref="BL87:BL118" si="198">(BA86+BA87)/$AN87</f>
        <v>2.0292083013066877</v>
      </c>
      <c r="BN87" s="189">
        <v>0.86757375190083807</v>
      </c>
      <c r="BO87" s="189">
        <v>1.9581981365862953</v>
      </c>
      <c r="BP87" s="189">
        <v>1.5189330935613201</v>
      </c>
      <c r="BQ87" s="189">
        <v>4.4735311650194376</v>
      </c>
      <c r="BR87" s="189">
        <v>0.11586293810625627</v>
      </c>
      <c r="BS87" s="189">
        <v>1.9198314398460821</v>
      </c>
      <c r="BT87" s="189">
        <v>4.8415890953678584</v>
      </c>
      <c r="BU87" s="189">
        <v>0.2188065716104162</v>
      </c>
      <c r="BV87" s="189">
        <v>0.98577234451698548</v>
      </c>
      <c r="BW87" s="189">
        <v>1.2530816582224791</v>
      </c>
      <c r="BX87" s="189">
        <v>2.2680633127001233</v>
      </c>
      <c r="BY87" s="189">
        <v>3.3349737797762056</v>
      </c>
      <c r="BZ87" s="189">
        <v>2.7189561981946686</v>
      </c>
      <c r="CA87" s="189">
        <v>0.77459956930759766</v>
      </c>
      <c r="CB87" s="189">
        <v>1.2937103860564387</v>
      </c>
      <c r="CC87" s="189">
        <v>5.7580294423384091</v>
      </c>
      <c r="CD87" s="189">
        <v>4.1669687731286773</v>
      </c>
      <c r="CE87" s="189">
        <v>2.6291028007274431</v>
      </c>
      <c r="CF87" s="189">
        <v>0.9085942888135512</v>
      </c>
      <c r="CG87" s="189">
        <v>0.71826243100059406</v>
      </c>
      <c r="CH87" s="189">
        <v>2.7186642733814961</v>
      </c>
      <c r="CI87" s="189">
        <v>34.010870326822968</v>
      </c>
      <c r="CJ87" s="189">
        <v>0.23035245518218522</v>
      </c>
      <c r="CK87" s="189">
        <v>4.0639916612373192E-2</v>
      </c>
      <c r="CL87" s="189">
        <v>0</v>
      </c>
      <c r="CM87" s="189">
        <v>0</v>
      </c>
      <c r="CN87" s="189">
        <v>0.56812523022303518</v>
      </c>
      <c r="CO87" s="189">
        <v>0</v>
      </c>
      <c r="CP87" s="189">
        <v>0</v>
      </c>
      <c r="CQ87" s="189">
        <v>0</v>
      </c>
      <c r="CR87" s="189">
        <v>1.4346835512860256</v>
      </c>
      <c r="CS87" s="189">
        <v>2.6711801092689469</v>
      </c>
      <c r="CT87" s="189">
        <v>2.2310953846685839</v>
      </c>
      <c r="CU87" s="189">
        <v>0</v>
      </c>
    </row>
    <row r="88" spans="1:99" ht="13" x14ac:dyDescent="0.3">
      <c r="A88" s="17" t="s">
        <v>63</v>
      </c>
      <c r="B88" s="12" t="s">
        <v>17</v>
      </c>
      <c r="C88" s="28">
        <v>42413</v>
      </c>
      <c r="D88" s="29">
        <v>0.37777777777777777</v>
      </c>
      <c r="E88" s="10">
        <f t="shared" ref="E88:E99" si="199">F88*24</f>
        <v>61.1</v>
      </c>
      <c r="F88" s="76">
        <f t="shared" si="175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176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5">
        <v>8.61</v>
      </c>
      <c r="V88" s="60">
        <v>4</v>
      </c>
      <c r="W88" s="71">
        <f t="shared" si="177"/>
        <v>227.702</v>
      </c>
      <c r="X88" s="85">
        <f t="shared" si="178"/>
        <v>54.5</v>
      </c>
      <c r="Y88" s="33">
        <v>0</v>
      </c>
      <c r="Z88" s="33">
        <f t="shared" si="170"/>
        <v>2E-3</v>
      </c>
      <c r="AA88" s="33">
        <v>4</v>
      </c>
      <c r="AB88" s="33">
        <f t="shared" si="171"/>
        <v>4</v>
      </c>
      <c r="AC88" s="33">
        <v>1.2</v>
      </c>
      <c r="AD88" s="33">
        <f t="shared" si="172"/>
        <v>1.2</v>
      </c>
      <c r="AE88" s="22">
        <f t="shared" si="173"/>
        <v>61.1</v>
      </c>
      <c r="AF88" s="54">
        <f t="shared" si="179"/>
        <v>16.238358436223518</v>
      </c>
      <c r="AG88" s="167">
        <f t="shared" si="23"/>
        <v>4.2685791379854982E-2</v>
      </c>
      <c r="AH88"/>
      <c r="AI88" s="22">
        <f t="shared" si="174"/>
        <v>560146920</v>
      </c>
      <c r="AJ88" s="174">
        <f t="shared" si="185"/>
        <v>0.79428036650870848</v>
      </c>
      <c r="AK88" s="174">
        <f t="shared" si="186"/>
        <v>3.6351504188041575E-2</v>
      </c>
      <c r="AL88" s="172"/>
      <c r="AM88" s="187">
        <f t="shared" si="187"/>
        <v>1.5604541666666669</v>
      </c>
      <c r="AN88" s="187"/>
      <c r="AO88" s="187"/>
      <c r="AP88" s="174"/>
      <c r="AQ88" s="189">
        <f t="shared" si="180"/>
        <v>44.546854041614061</v>
      </c>
      <c r="AR88" s="189">
        <f t="shared" si="181"/>
        <v>0</v>
      </c>
      <c r="AS88" s="189">
        <f t="shared" si="182"/>
        <v>3.6173901469287513</v>
      </c>
      <c r="AT88" s="189">
        <f t="shared" si="183"/>
        <v>2.3983081295995738</v>
      </c>
      <c r="AU88" s="189">
        <f t="shared" si="184"/>
        <v>5.0350160153197487</v>
      </c>
      <c r="AV88" s="190" t="s">
        <v>126</v>
      </c>
      <c r="AW88" s="189">
        <f t="shared" si="189"/>
        <v>-1.5999999999999979</v>
      </c>
      <c r="AX88" s="189">
        <f t="shared" si="190"/>
        <v>0</v>
      </c>
      <c r="AY88" s="189">
        <f t="shared" si="191"/>
        <v>0.78999999999999915</v>
      </c>
      <c r="AZ88" s="189">
        <f t="shared" si="192"/>
        <v>-0.43999999999999995</v>
      </c>
      <c r="BA88" s="189">
        <f t="shared" si="193"/>
        <v>1.6600000000000001</v>
      </c>
      <c r="BB88" s="190" t="s">
        <v>126</v>
      </c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</row>
    <row r="89" spans="1:99" ht="13" x14ac:dyDescent="0.3">
      <c r="A89" s="17" t="s">
        <v>63</v>
      </c>
      <c r="B89" s="12" t="s">
        <v>18</v>
      </c>
      <c r="C89" s="28">
        <v>42414</v>
      </c>
      <c r="D89" s="29">
        <v>0.41944444444444445</v>
      </c>
      <c r="E89" s="10">
        <f t="shared" si="199"/>
        <v>86.1</v>
      </c>
      <c r="F89" s="76">
        <f t="shared" si="175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176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5">
        <v>7.97</v>
      </c>
      <c r="V89" s="60">
        <v>10</v>
      </c>
      <c r="W89" s="71">
        <f t="shared" si="177"/>
        <v>231.702</v>
      </c>
      <c r="X89" s="85">
        <f t="shared" si="178"/>
        <v>64.5</v>
      </c>
      <c r="Y89" s="33">
        <v>0</v>
      </c>
      <c r="Z89" s="33">
        <f t="shared" si="170"/>
        <v>2E-3</v>
      </c>
      <c r="AA89" s="33">
        <v>8</v>
      </c>
      <c r="AB89" s="33">
        <f t="shared" si="171"/>
        <v>12</v>
      </c>
      <c r="AC89" s="33">
        <v>0</v>
      </c>
      <c r="AD89" s="33">
        <f t="shared" si="172"/>
        <v>1.2</v>
      </c>
      <c r="AE89" s="22">
        <f t="shared" si="173"/>
        <v>86.1</v>
      </c>
      <c r="AF89" s="54">
        <f t="shared" si="179"/>
        <v>18.713485971814659</v>
      </c>
      <c r="AG89" s="167">
        <f t="shared" si="23"/>
        <v>3.7039981840044651E-2</v>
      </c>
      <c r="AH89"/>
      <c r="AI89" s="22">
        <f t="shared" si="174"/>
        <v>1438869420</v>
      </c>
      <c r="AJ89" s="174">
        <f t="shared" si="185"/>
        <v>0.94341385273556067</v>
      </c>
      <c r="AK89" s="174">
        <f t="shared" si="186"/>
        <v>3.7736554109422435E-2</v>
      </c>
      <c r="AL89" s="172">
        <f>LN(AI89/AI87)/(AE89-AE87)</f>
        <v>3.7090591659429441E-2</v>
      </c>
      <c r="AM89" s="187">
        <f t="shared" si="187"/>
        <v>4.5156249999999991</v>
      </c>
      <c r="AN89" s="187">
        <f>AM88+AM89</f>
        <v>6.0760791666666663</v>
      </c>
      <c r="AO89" s="187">
        <f t="shared" ref="AO89:AO120" si="200">AM88+AM89</f>
        <v>6.0760791666666663</v>
      </c>
      <c r="AP89" s="174"/>
      <c r="AQ89" s="189">
        <f t="shared" si="180"/>
        <v>41.680936329275518</v>
      </c>
      <c r="AR89" s="189">
        <f t="shared" si="181"/>
        <v>0</v>
      </c>
      <c r="AS89" s="189">
        <f t="shared" si="182"/>
        <v>1.6722616415382432</v>
      </c>
      <c r="AT89" s="189">
        <f t="shared" si="183"/>
        <v>2.4877383584617569</v>
      </c>
      <c r="AU89" s="189">
        <f t="shared" si="184"/>
        <v>6.9790341340497779</v>
      </c>
      <c r="AV89" s="190" t="s">
        <v>128</v>
      </c>
      <c r="AW89" s="189">
        <f t="shared" si="189"/>
        <v>7.6468540416140627</v>
      </c>
      <c r="AX89" s="189">
        <f t="shared" si="190"/>
        <v>0</v>
      </c>
      <c r="AY89" s="189">
        <f t="shared" si="191"/>
        <v>1.8873901469287513</v>
      </c>
      <c r="AZ89" s="189">
        <f t="shared" si="192"/>
        <v>-3.1691870400426314E-2</v>
      </c>
      <c r="BA89" s="189">
        <f t="shared" si="193"/>
        <v>2.184983984680251</v>
      </c>
      <c r="BB89" s="190" t="s">
        <v>128</v>
      </c>
      <c r="BC89" s="189">
        <f>(AW88+AW89)/$AN89</f>
        <v>0.99519013425418645</v>
      </c>
      <c r="BD89" s="189">
        <f>(AX88+AX89)/$AN89</f>
        <v>0</v>
      </c>
      <c r="BE89" s="189">
        <f>(AY88+AY89)/$AN89</f>
        <v>0.44064438159675351</v>
      </c>
      <c r="BF89" s="189">
        <f>(AZ88+AZ89)/$AN89</f>
        <v>-7.7630961918357652E-2</v>
      </c>
      <c r="BG89" s="189">
        <f>(BA88+BA89)/$AN89</f>
        <v>0.63280676225777477</v>
      </c>
      <c r="BH89" s="189">
        <f t="shared" ref="BH89:BH120" si="201">(AW88+AW89)/$AN89</f>
        <v>0.99519013425418645</v>
      </c>
      <c r="BI89" s="189">
        <f t="shared" ref="BI89:BI120" si="202">(AX88+AX89)/$AN89</f>
        <v>0</v>
      </c>
      <c r="BJ89" s="189">
        <f t="shared" ref="BJ89:BJ120" si="203">(AY88+AY89)/$AN89</f>
        <v>0.44064438159675351</v>
      </c>
      <c r="BK89" s="189">
        <f t="shared" ref="BK89:BK120" si="204">(AZ88+AZ89)/$AN89</f>
        <v>-7.7630961918357652E-2</v>
      </c>
      <c r="BL89" s="189">
        <f t="shared" ref="BL89:BL120" si="205">(BA88+BA89)/$AN89</f>
        <v>0.63280676225777477</v>
      </c>
      <c r="BN89" s="189">
        <v>3.4486142236895958</v>
      </c>
      <c r="BO89" s="189">
        <v>1.573682181053869</v>
      </c>
      <c r="BP89" s="189">
        <v>2.1465257420516144</v>
      </c>
      <c r="BQ89" s="189">
        <v>1.3332402505720859</v>
      </c>
      <c r="BR89" s="189">
        <v>0</v>
      </c>
      <c r="BS89" s="189">
        <v>2.5694420781021581</v>
      </c>
      <c r="BT89" s="189">
        <v>1.5295493515790284</v>
      </c>
      <c r="BU89" s="189">
        <v>0.9143468923584317</v>
      </c>
      <c r="BV89" s="189">
        <v>0.81821015875239822</v>
      </c>
      <c r="BW89" s="189">
        <v>1.2790590076363419</v>
      </c>
      <c r="BX89" s="189">
        <v>2.1250438031460082</v>
      </c>
      <c r="BY89" s="189">
        <v>3.0151986697036359</v>
      </c>
      <c r="BZ89" s="189">
        <v>2.0269818744417551</v>
      </c>
      <c r="CA89" s="189">
        <v>0.59847888723902687</v>
      </c>
      <c r="CB89" s="189">
        <v>1.1193550553528324</v>
      </c>
      <c r="CC89" s="189">
        <v>4.6570937253762459</v>
      </c>
      <c r="CD89" s="189">
        <v>2.4013040387521194</v>
      </c>
      <c r="CE89" s="189">
        <v>2.1964515038661823</v>
      </c>
      <c r="CF89" s="189">
        <v>0.86621674577029872</v>
      </c>
      <c r="CG89" s="189">
        <v>0.61113408263279945</v>
      </c>
      <c r="CH89" s="189">
        <v>2.4621428425868874</v>
      </c>
      <c r="CI89" s="189">
        <v>43.192589564201555</v>
      </c>
      <c r="CJ89" s="189">
        <v>0.36366642307490604</v>
      </c>
      <c r="CK89" s="189">
        <v>7.600790333369295E-2</v>
      </c>
      <c r="CL89" s="189">
        <v>0</v>
      </c>
      <c r="CM89" s="189">
        <v>0.23142421737469326</v>
      </c>
      <c r="CN89" s="189">
        <v>1.7056797498530203</v>
      </c>
      <c r="CO89" s="189">
        <v>1.5207931701382099E-2</v>
      </c>
      <c r="CP89" s="189">
        <v>2.2976571633795895E-2</v>
      </c>
      <c r="CQ89" s="189">
        <v>0</v>
      </c>
      <c r="CR89" s="189">
        <v>3.0650408081303375</v>
      </c>
      <c r="CS89" s="189">
        <v>0.71486339407968946</v>
      </c>
      <c r="CT89" s="189">
        <v>2.9437005851728868</v>
      </c>
      <c r="CU89" s="189">
        <v>0</v>
      </c>
    </row>
    <row r="90" spans="1:99" ht="13" x14ac:dyDescent="0.3">
      <c r="A90" s="17" t="s">
        <v>63</v>
      </c>
      <c r="B90" s="12" t="s">
        <v>19</v>
      </c>
      <c r="C90" s="28">
        <v>42415</v>
      </c>
      <c r="D90" s="29">
        <v>0.42569444444444443</v>
      </c>
      <c r="E90" s="10">
        <f t="shared" si="199"/>
        <v>110.25</v>
      </c>
      <c r="F90" s="76">
        <f t="shared" si="175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176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5">
        <v>6.97</v>
      </c>
      <c r="V90" s="57">
        <v>4</v>
      </c>
      <c r="W90" s="71">
        <f t="shared" si="177"/>
        <v>235.00199999999998</v>
      </c>
      <c r="X90" s="85">
        <f t="shared" si="178"/>
        <v>68.5</v>
      </c>
      <c r="Y90" s="33">
        <v>0</v>
      </c>
      <c r="Z90" s="33">
        <f t="shared" si="170"/>
        <v>2E-3</v>
      </c>
      <c r="AA90" s="33">
        <v>12.6</v>
      </c>
      <c r="AB90" s="33">
        <f t="shared" si="171"/>
        <v>24.6</v>
      </c>
      <c r="AC90" s="33">
        <v>0.7</v>
      </c>
      <c r="AD90" s="33">
        <f t="shared" si="172"/>
        <v>1.9</v>
      </c>
      <c r="AE90" s="22">
        <f t="shared" si="173"/>
        <v>110.25</v>
      </c>
      <c r="AF90" s="54">
        <f t="shared" si="179"/>
        <v>58.432971295165316</v>
      </c>
      <c r="AG90" s="167">
        <f t="shared" si="23"/>
        <v>1.1862261411602999E-2</v>
      </c>
      <c r="AH90"/>
      <c r="AI90" s="22">
        <f t="shared" si="174"/>
        <v>1943466539.9999998</v>
      </c>
      <c r="AJ90" s="174">
        <f t="shared" si="185"/>
        <v>0.30061557458384558</v>
      </c>
      <c r="AK90" s="174">
        <f t="shared" si="186"/>
        <v>1.2447849879248261E-2</v>
      </c>
      <c r="AL90" s="172"/>
      <c r="AM90" s="187">
        <f t="shared" si="187"/>
        <v>7.2852500000000022</v>
      </c>
      <c r="AN90" s="187"/>
      <c r="AO90" s="187"/>
      <c r="AP90" s="174"/>
      <c r="AQ90" s="189">
        <f t="shared" si="180"/>
        <v>47.295057631432698</v>
      </c>
      <c r="AR90" s="189">
        <f t="shared" si="181"/>
        <v>0</v>
      </c>
      <c r="AS90" s="189">
        <f t="shared" si="182"/>
        <v>0</v>
      </c>
      <c r="AT90" s="189">
        <f t="shared" si="183"/>
        <v>2.775939863553254</v>
      </c>
      <c r="AU90" s="189">
        <f t="shared" si="184"/>
        <v>4.3630708572625272</v>
      </c>
      <c r="AV90" s="190" t="s">
        <v>129</v>
      </c>
      <c r="AW90" s="189">
        <f t="shared" si="189"/>
        <v>7.9809363292755151</v>
      </c>
      <c r="AX90" s="189">
        <f t="shared" si="190"/>
        <v>0</v>
      </c>
      <c r="AY90" s="189">
        <f t="shared" si="191"/>
        <v>1.6722616415382432</v>
      </c>
      <c r="AZ90" s="189">
        <f t="shared" si="192"/>
        <v>-0.22226164153824302</v>
      </c>
      <c r="BA90" s="189">
        <f t="shared" si="193"/>
        <v>-2.3690341340497776</v>
      </c>
      <c r="BB90" s="190" t="s">
        <v>129</v>
      </c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</row>
    <row r="91" spans="1:99" ht="13" x14ac:dyDescent="0.3">
      <c r="A91" s="17" t="s">
        <v>63</v>
      </c>
      <c r="B91" s="12" t="s">
        <v>20</v>
      </c>
      <c r="C91" s="28">
        <v>42416</v>
      </c>
      <c r="D91" s="29">
        <v>0.37777777777777777</v>
      </c>
      <c r="E91" s="10">
        <f t="shared" si="199"/>
        <v>133.1</v>
      </c>
      <c r="F91" s="76">
        <f t="shared" si="175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176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5">
        <v>5.99</v>
      </c>
      <c r="V91" s="60">
        <v>9.5</v>
      </c>
      <c r="W91" s="71">
        <f t="shared" si="177"/>
        <v>246.40199999999999</v>
      </c>
      <c r="X91" s="85">
        <f t="shared" si="178"/>
        <v>78</v>
      </c>
      <c r="Y91" s="33">
        <v>0</v>
      </c>
      <c r="Z91" s="33">
        <f t="shared" si="170"/>
        <v>2E-3</v>
      </c>
      <c r="AA91" s="33">
        <v>15.4</v>
      </c>
      <c r="AB91" s="33">
        <f t="shared" si="171"/>
        <v>40</v>
      </c>
      <c r="AC91" s="33">
        <v>0</v>
      </c>
      <c r="AD91" s="33">
        <f t="shared" si="172"/>
        <v>1.9</v>
      </c>
      <c r="AE91" s="22">
        <f t="shared" si="173"/>
        <v>133.1</v>
      </c>
      <c r="AF91" s="54">
        <f t="shared" si="179"/>
        <v>42.545254779967365</v>
      </c>
      <c r="AG91" s="167">
        <f t="shared" ref="AG91:AG147" si="206">LN(2)/AF91</f>
        <v>1.6291997407107243E-2</v>
      </c>
      <c r="AH91"/>
      <c r="AI91" s="22">
        <f t="shared" si="174"/>
        <v>2956823999.9999995</v>
      </c>
      <c r="AJ91" s="174">
        <f t="shared" si="185"/>
        <v>0.4196424645156987</v>
      </c>
      <c r="AK91" s="174">
        <f t="shared" si="186"/>
        <v>1.8365096915347868E-2</v>
      </c>
      <c r="AL91" s="172">
        <f>LN(AI91/AI89)/(AE91-AE89)</f>
        <v>1.5324639129777533E-2</v>
      </c>
      <c r="AM91" s="187">
        <f t="shared" si="187"/>
        <v>9.6493645833333304</v>
      </c>
      <c r="AN91" s="187">
        <f>AM90+AM91</f>
        <v>16.934614583333332</v>
      </c>
      <c r="AO91" s="187">
        <f t="shared" ref="AO91:AO122" si="207">AM90+AM91</f>
        <v>16.934614583333332</v>
      </c>
      <c r="AP91" s="174"/>
      <c r="AQ91" s="189">
        <f t="shared" si="180"/>
        <v>48.526407743256357</v>
      </c>
      <c r="AR91" s="189">
        <f t="shared" si="181"/>
        <v>0</v>
      </c>
      <c r="AS91" s="189">
        <f t="shared" si="182"/>
        <v>0</v>
      </c>
      <c r="AT91" s="189">
        <f t="shared" si="183"/>
        <v>2.8517640812522442</v>
      </c>
      <c r="AU91" s="189">
        <f t="shared" si="184"/>
        <v>1.6188243023353526</v>
      </c>
      <c r="AV91" s="190" t="s">
        <v>130</v>
      </c>
      <c r="AW91" s="189">
        <f t="shared" si="189"/>
        <v>6.9950576314327009</v>
      </c>
      <c r="AX91" s="189">
        <f t="shared" si="190"/>
        <v>0</v>
      </c>
      <c r="AY91" s="189">
        <f t="shared" si="191"/>
        <v>0</v>
      </c>
      <c r="AZ91" s="189">
        <f t="shared" si="192"/>
        <v>5.9398635532539323E-3</v>
      </c>
      <c r="BA91" s="189">
        <f t="shared" si="193"/>
        <v>-2.6430708572625274</v>
      </c>
      <c r="BB91" s="190" t="s">
        <v>130</v>
      </c>
      <c r="BC91" s="189">
        <f>(AW90+AW91)/$AN91</f>
        <v>0.88434217897390199</v>
      </c>
      <c r="BD91" s="189">
        <f>(AX90+AX91)/$AN91</f>
        <v>0</v>
      </c>
      <c r="BE91" s="189">
        <f>(AY90+AY91)/$AN91</f>
        <v>9.8748137036673136E-2</v>
      </c>
      <c r="BF91" s="189">
        <f>(AZ90+AZ91)/$AN91</f>
        <v>-1.2773941616473996E-2</v>
      </c>
      <c r="BG91" s="189">
        <f>(BA90+BA91)/$AN91</f>
        <v>-0.2959680580061802</v>
      </c>
      <c r="BH91" s="189">
        <f t="shared" ref="BH91:BH122" si="208">(AW90+AW91)/$AN91</f>
        <v>0.88434217897390199</v>
      </c>
      <c r="BI91" s="189">
        <f t="shared" ref="BI91:BI122" si="209">(AX90+AX91)/$AN91</f>
        <v>0</v>
      </c>
      <c r="BJ91" s="189">
        <f t="shared" ref="BJ91:BJ122" si="210">(AY90+AY91)/$AN91</f>
        <v>9.8748137036673136E-2</v>
      </c>
      <c r="BK91" s="189">
        <f t="shared" ref="BK91:BK122" si="211">(AZ90+AZ91)/$AN91</f>
        <v>-1.2773941616473996E-2</v>
      </c>
      <c r="BL91" s="189">
        <f t="shared" ref="BL91:BL122" si="212">(BA90+BA91)/$AN91</f>
        <v>-0.2959680580061802</v>
      </c>
      <c r="BN91" s="189">
        <v>7.4005823374361137</v>
      </c>
      <c r="BO91" s="189">
        <v>1.3244827874415175</v>
      </c>
      <c r="BP91" s="189">
        <v>2.0353067916862457</v>
      </c>
      <c r="BQ91" s="189">
        <v>3.9772406956106329E-2</v>
      </c>
      <c r="BR91" s="189">
        <v>0</v>
      </c>
      <c r="BS91" s="189">
        <v>2.9130977059295913</v>
      </c>
      <c r="BT91" s="189">
        <v>3.5709323383167978E-2</v>
      </c>
      <c r="BU91" s="189">
        <v>1.9247653590177125</v>
      </c>
      <c r="BV91" s="189">
        <v>0.86655250528031968</v>
      </c>
      <c r="BW91" s="189">
        <v>1.4605904168956636</v>
      </c>
      <c r="BX91" s="189">
        <v>1.8407067729729478</v>
      </c>
      <c r="BY91" s="189">
        <v>2.5682091196743388</v>
      </c>
      <c r="BZ91" s="189">
        <v>1.8914041349593014</v>
      </c>
      <c r="CA91" s="189">
        <v>0.63890269950464984</v>
      </c>
      <c r="CB91" s="189">
        <v>0.98244725238120112</v>
      </c>
      <c r="CC91" s="189">
        <v>4.7935174882780851</v>
      </c>
      <c r="CD91" s="189">
        <v>1.0042756489185691</v>
      </c>
      <c r="CE91" s="189">
        <v>2.2313204138040241</v>
      </c>
      <c r="CF91" s="189">
        <v>0.93390770399332212</v>
      </c>
      <c r="CG91" s="189">
        <v>0.42363613943825923</v>
      </c>
      <c r="CH91" s="189">
        <v>2.0924375547032219</v>
      </c>
      <c r="CI91" s="189">
        <v>41.160461030541789</v>
      </c>
      <c r="CJ91" s="189">
        <v>0.98795189867121103</v>
      </c>
      <c r="CK91" s="189">
        <v>0.35460574422597696</v>
      </c>
      <c r="CL91" s="189">
        <v>3.8822776964376859E-2</v>
      </c>
      <c r="CM91" s="189">
        <v>0.64230354365975706</v>
      </c>
      <c r="CN91" s="189">
        <v>3.0739086241164517</v>
      </c>
      <c r="CO91" s="189">
        <v>3.121351002207666E-2</v>
      </c>
      <c r="CP91" s="189">
        <v>0.26416344217010368</v>
      </c>
      <c r="CQ91" s="189">
        <v>0.50876502314029415</v>
      </c>
      <c r="CR91" s="189">
        <v>0.37638166319713029</v>
      </c>
      <c r="CS91" s="189">
        <v>0.99254888302675182</v>
      </c>
      <c r="CT91" s="189">
        <v>3.2725797021518863</v>
      </c>
      <c r="CU91" s="189">
        <v>0</v>
      </c>
    </row>
    <row r="92" spans="1:99" ht="13.5" customHeight="1" x14ac:dyDescent="0.3">
      <c r="A92" s="17" t="s">
        <v>63</v>
      </c>
      <c r="B92" s="12" t="s">
        <v>21</v>
      </c>
      <c r="C92" s="28">
        <v>42417</v>
      </c>
      <c r="D92" s="62">
        <v>0.4152777777777778</v>
      </c>
      <c r="E92" s="10">
        <f t="shared" si="199"/>
        <v>158</v>
      </c>
      <c r="F92" s="76">
        <f t="shared" si="175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176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5">
        <v>5.14</v>
      </c>
      <c r="V92" s="60">
        <v>4</v>
      </c>
      <c r="W92" s="71">
        <f t="shared" si="177"/>
        <v>236.90199999999999</v>
      </c>
      <c r="X92" s="85">
        <f t="shared" si="178"/>
        <v>82</v>
      </c>
      <c r="Y92" s="33">
        <v>0</v>
      </c>
      <c r="Z92" s="33">
        <f t="shared" si="170"/>
        <v>2E-3</v>
      </c>
      <c r="AA92" s="33">
        <v>0</v>
      </c>
      <c r="AB92" s="33">
        <f t="shared" si="171"/>
        <v>40</v>
      </c>
      <c r="AC92" s="33">
        <v>0</v>
      </c>
      <c r="AD92" s="33">
        <f t="shared" si="172"/>
        <v>1.9</v>
      </c>
      <c r="AE92" s="22">
        <f t="shared" si="173"/>
        <v>158</v>
      </c>
      <c r="AF92" s="54">
        <f t="shared" si="179"/>
        <v>91.202612680640669</v>
      </c>
      <c r="AG92" s="167">
        <f t="shared" si="206"/>
        <v>7.600080306768205E-3</v>
      </c>
      <c r="AH92"/>
      <c r="AI92" s="22">
        <f t="shared" si="174"/>
        <v>3435078999.9999995</v>
      </c>
      <c r="AJ92" s="174">
        <f t="shared" si="185"/>
        <v>0.14992420463884296</v>
      </c>
      <c r="AK92" s="174">
        <f t="shared" si="186"/>
        <v>6.0210523951342541E-3</v>
      </c>
      <c r="AL92" s="172"/>
      <c r="AM92" s="187">
        <f t="shared" si="187"/>
        <v>13.746875000000003</v>
      </c>
      <c r="AN92" s="187"/>
      <c r="AO92" s="187"/>
      <c r="AP92" s="174"/>
      <c r="AQ92" s="189">
        <f t="shared" si="180"/>
        <v>35.6</v>
      </c>
      <c r="AR92" s="189">
        <f t="shared" si="181"/>
        <v>0</v>
      </c>
      <c r="AS92" s="189">
        <f t="shared" si="182"/>
        <v>0</v>
      </c>
      <c r="AT92" s="189">
        <f t="shared" si="183"/>
        <v>2.98</v>
      </c>
      <c r="AU92" s="189">
        <f t="shared" si="184"/>
        <v>2.94</v>
      </c>
      <c r="AV92" s="190" t="s">
        <v>131</v>
      </c>
      <c r="AW92" s="189">
        <f t="shared" si="189"/>
        <v>12.926407743256355</v>
      </c>
      <c r="AX92" s="189">
        <f t="shared" si="190"/>
        <v>0</v>
      </c>
      <c r="AY92" s="189">
        <f t="shared" si="191"/>
        <v>0</v>
      </c>
      <c r="AZ92" s="189">
        <f t="shared" si="192"/>
        <v>-0.12823591874775575</v>
      </c>
      <c r="BA92" s="189">
        <f t="shared" si="193"/>
        <v>1.3211756976646474</v>
      </c>
      <c r="BB92" s="190" t="s">
        <v>131</v>
      </c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N92" s="189"/>
      <c r="BO92" s="189"/>
      <c r="BP92" s="189"/>
      <c r="BQ92" s="189"/>
      <c r="BR92" s="189"/>
      <c r="BS92" s="189"/>
      <c r="BT92" s="189"/>
      <c r="BU92" s="189"/>
      <c r="BV92" s="189"/>
      <c r="BW92" s="189"/>
      <c r="BX92" s="189"/>
      <c r="BY92" s="189"/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</row>
    <row r="93" spans="1:99" ht="12.75" customHeight="1" x14ac:dyDescent="0.3">
      <c r="A93" s="17" t="s">
        <v>63</v>
      </c>
      <c r="B93" s="12" t="s">
        <v>22</v>
      </c>
      <c r="C93" s="28">
        <v>42418</v>
      </c>
      <c r="D93" s="29">
        <v>0.3743055555555555</v>
      </c>
      <c r="E93" s="10">
        <f t="shared" si="199"/>
        <v>181.01666666666665</v>
      </c>
      <c r="F93" s="76">
        <f t="shared" si="175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176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5">
        <v>5.51</v>
      </c>
      <c r="V93" s="60">
        <v>9</v>
      </c>
      <c r="W93" s="71">
        <f t="shared" si="177"/>
        <v>234.202</v>
      </c>
      <c r="X93" s="85">
        <f t="shared" si="178"/>
        <v>91</v>
      </c>
      <c r="Y93" s="33">
        <v>0</v>
      </c>
      <c r="Z93" s="33">
        <f t="shared" si="170"/>
        <v>2E-3</v>
      </c>
      <c r="AA93" s="33">
        <v>0</v>
      </c>
      <c r="AB93" s="33">
        <f t="shared" si="171"/>
        <v>40</v>
      </c>
      <c r="AC93" s="33">
        <v>1.3</v>
      </c>
      <c r="AD93" s="33">
        <f t="shared" si="172"/>
        <v>3.2</v>
      </c>
      <c r="AE93" s="22">
        <f t="shared" si="173"/>
        <v>181.01666666666665</v>
      </c>
      <c r="AF93" s="54">
        <f t="shared" si="179"/>
        <v>108.36046951255241</v>
      </c>
      <c r="AG93" s="167">
        <f t="shared" si="206"/>
        <v>6.3966793765105594E-3</v>
      </c>
      <c r="AH93"/>
      <c r="AI93" s="22">
        <f t="shared" si="174"/>
        <v>3934593600</v>
      </c>
      <c r="AJ93" s="174">
        <f t="shared" si="185"/>
        <v>0.13576767430963388</v>
      </c>
      <c r="AK93" s="174">
        <f t="shared" si="186"/>
        <v>5.8986679642129168E-3</v>
      </c>
      <c r="AL93" s="172">
        <f>LN(AI93/AI91)/(AE93-AE91)</f>
        <v>5.9622652997943018E-3</v>
      </c>
      <c r="AM93" s="187">
        <f t="shared" si="187"/>
        <v>15.008784722222211</v>
      </c>
      <c r="AN93" s="187">
        <f>AM92+AM93</f>
        <v>28.755659722222212</v>
      </c>
      <c r="AO93" s="187">
        <f t="shared" ref="AO93:AO124" si="213">AM92+AM93</f>
        <v>28.755659722222212</v>
      </c>
      <c r="AP93" s="174"/>
      <c r="AQ93" s="189">
        <f t="shared" si="180"/>
        <v>34.630470229552188</v>
      </c>
      <c r="AR93" s="189">
        <f t="shared" si="181"/>
        <v>0</v>
      </c>
      <c r="AS93" s="189">
        <f t="shared" si="182"/>
        <v>0</v>
      </c>
      <c r="AT93" s="189">
        <f t="shared" si="183"/>
        <v>3.2121700028025235</v>
      </c>
      <c r="AU93" s="189">
        <f t="shared" si="184"/>
        <v>4.8033378060483569</v>
      </c>
      <c r="AV93" s="190" t="s">
        <v>132</v>
      </c>
      <c r="AW93" s="189">
        <f t="shared" si="189"/>
        <v>13.100000000000001</v>
      </c>
      <c r="AX93" s="189">
        <f t="shared" si="190"/>
        <v>0</v>
      </c>
      <c r="AY93" s="189">
        <f t="shared" si="191"/>
        <v>0</v>
      </c>
      <c r="AZ93" s="189">
        <f t="shared" si="192"/>
        <v>-0.25</v>
      </c>
      <c r="BA93" s="189">
        <f t="shared" si="193"/>
        <v>1.8900000000000001</v>
      </c>
      <c r="BB93" s="190" t="s">
        <v>132</v>
      </c>
      <c r="BC93" s="189">
        <f>(AW92+AW93)/$AN93</f>
        <v>0.90508818071537045</v>
      </c>
      <c r="BD93" s="189">
        <f>(AX92+AX93)/$AN93</f>
        <v>0</v>
      </c>
      <c r="BE93" s="189">
        <f>(AY92+AY93)/$AN93</f>
        <v>0</v>
      </c>
      <c r="BF93" s="189">
        <f>(AZ92+AZ93)/$AN93</f>
        <v>-1.3153442571010018E-2</v>
      </c>
      <c r="BG93" s="189">
        <f>(BA92+BA93)/$AN93</f>
        <v>0.11167108418601397</v>
      </c>
      <c r="BH93" s="189">
        <f t="shared" ref="BH93:BH124" si="214">(AW92+AW93)/$AN93</f>
        <v>0.90508818071537045</v>
      </c>
      <c r="BI93" s="189">
        <f t="shared" ref="BI93:BI124" si="215">(AX92+AX93)/$AN93</f>
        <v>0</v>
      </c>
      <c r="BJ93" s="189">
        <f t="shared" ref="BJ93:BJ124" si="216">(AY92+AY93)/$AN93</f>
        <v>0</v>
      </c>
      <c r="BK93" s="189">
        <f t="shared" ref="BK93:BK124" si="217">(AZ92+AZ93)/$AN93</f>
        <v>-1.3153442571010018E-2</v>
      </c>
      <c r="BL93" s="189">
        <f t="shared" ref="BL93:BL124" si="218">(BA92+BA93)/$AN93</f>
        <v>0.11167108418601397</v>
      </c>
      <c r="BN93" s="189">
        <v>0.25401429637467143</v>
      </c>
      <c r="BO93" s="189">
        <v>1.0520973362591639</v>
      </c>
      <c r="BP93" s="189">
        <v>1.337805088680577</v>
      </c>
      <c r="BQ93" s="189">
        <v>2.7667761360769622E-2</v>
      </c>
      <c r="BR93" s="189">
        <v>0</v>
      </c>
      <c r="BS93" s="189">
        <v>3.6366595552371406</v>
      </c>
      <c r="BT93" s="189">
        <v>0</v>
      </c>
      <c r="BU93" s="189">
        <v>3.4270781554539851</v>
      </c>
      <c r="BV93" s="189">
        <v>0.80780237649005793</v>
      </c>
      <c r="BW93" s="189">
        <v>1.5742396227094817</v>
      </c>
      <c r="BX93" s="189">
        <v>1.2667578174766343</v>
      </c>
      <c r="BY93" s="189">
        <v>1.4848017394252866</v>
      </c>
      <c r="BZ93" s="189">
        <v>1.4774703213764988</v>
      </c>
      <c r="CA93" s="189">
        <v>0.56097547807727133</v>
      </c>
      <c r="CB93" s="189">
        <v>0.83262474537456799</v>
      </c>
      <c r="CC93" s="189">
        <v>4.3500801329267444</v>
      </c>
      <c r="CD93" s="189">
        <v>0.21704756734775252</v>
      </c>
      <c r="CE93" s="189">
        <v>1.9797741453429147</v>
      </c>
      <c r="CF93" s="189">
        <v>0.81228818616999354</v>
      </c>
      <c r="CG93" s="189">
        <v>0.19768649792390805</v>
      </c>
      <c r="CH93" s="189">
        <v>1.497999868549502</v>
      </c>
      <c r="CI93" s="189">
        <v>24.306126512407687</v>
      </c>
      <c r="CJ93" s="189">
        <v>2.9881020287396649</v>
      </c>
      <c r="CK93" s="189">
        <v>0.55326703844123171</v>
      </c>
      <c r="CL93" s="189">
        <v>0</v>
      </c>
      <c r="CM93" s="189">
        <v>1.1271430247166483</v>
      </c>
      <c r="CN93" s="189">
        <v>4.0383660008063318</v>
      </c>
      <c r="CO93" s="189">
        <v>3.3318982591264409E-2</v>
      </c>
      <c r="CP93" s="189">
        <v>1.1837036437173258</v>
      </c>
      <c r="CQ93" s="189">
        <v>0.57875546732670735</v>
      </c>
      <c r="CR93" s="189">
        <v>0.159275201394312</v>
      </c>
      <c r="CS93" s="189">
        <v>0.84083725534605636</v>
      </c>
      <c r="CT93" s="189">
        <v>3.9816663082140544</v>
      </c>
      <c r="CU93" s="189">
        <v>0</v>
      </c>
    </row>
    <row r="94" spans="1:99" ht="12.75" customHeight="1" x14ac:dyDescent="0.3">
      <c r="A94" s="17" t="s">
        <v>63</v>
      </c>
      <c r="B94" s="12" t="s">
        <v>23</v>
      </c>
      <c r="C94" s="28">
        <v>42419</v>
      </c>
      <c r="D94" s="29">
        <v>0.41250000000000003</v>
      </c>
      <c r="E94" s="10">
        <f t="shared" si="199"/>
        <v>205.93333333333334</v>
      </c>
      <c r="F94" s="76">
        <f t="shared" si="175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176"/>
        <v>0.19999999999999929</v>
      </c>
      <c r="L94" s="53">
        <f t="shared" ref="L94:L99" si="219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5">
        <v>5.81</v>
      </c>
      <c r="V94" s="57">
        <v>4</v>
      </c>
      <c r="W94" s="71">
        <f t="shared" si="177"/>
        <v>226.50200000000001</v>
      </c>
      <c r="X94" s="85">
        <f t="shared" si="178"/>
        <v>95</v>
      </c>
      <c r="Y94" s="61">
        <v>0</v>
      </c>
      <c r="Z94" s="33">
        <f t="shared" si="170"/>
        <v>2E-3</v>
      </c>
      <c r="AA94" s="33">
        <v>0</v>
      </c>
      <c r="AB94" s="33">
        <f t="shared" si="171"/>
        <v>40</v>
      </c>
      <c r="AC94" s="33">
        <v>1.3</v>
      </c>
      <c r="AD94" s="33">
        <f t="shared" si="172"/>
        <v>4.5</v>
      </c>
      <c r="AE94" s="22">
        <f t="shared" si="173"/>
        <v>205.93333333333334</v>
      </c>
      <c r="AF94" s="54">
        <f t="shared" si="179"/>
        <v>-2892.8700466828518</v>
      </c>
      <c r="AG94" s="167">
        <f t="shared" si="206"/>
        <v>-2.3960536400684566E-4</v>
      </c>
      <c r="AH94"/>
      <c r="AI94" s="22">
        <f t="shared" si="174"/>
        <v>3782583400</v>
      </c>
      <c r="AJ94" s="174">
        <f t="shared" si="185"/>
        <v>-3.9400382917128218E-2</v>
      </c>
      <c r="AK94" s="174">
        <f t="shared" si="186"/>
        <v>-1.5812862709215327E-3</v>
      </c>
      <c r="AL94" s="172"/>
      <c r="AM94" s="187">
        <f t="shared" si="187"/>
        <v>17.389756944444457</v>
      </c>
      <c r="AN94" s="187"/>
      <c r="AO94" s="187"/>
      <c r="AP94" s="174"/>
      <c r="AQ94" s="189">
        <f t="shared" si="180"/>
        <v>36.333076970351442</v>
      </c>
      <c r="AR94" s="189">
        <f t="shared" si="181"/>
        <v>0</v>
      </c>
      <c r="AS94" s="189">
        <f t="shared" si="182"/>
        <v>0</v>
      </c>
      <c r="AT94" s="189">
        <f t="shared" si="183"/>
        <v>2.9729369364623661</v>
      </c>
      <c r="AU94" s="189">
        <f t="shared" si="184"/>
        <v>5.2598115029718793</v>
      </c>
      <c r="AV94" s="190" t="s">
        <v>133</v>
      </c>
      <c r="AW94" s="189">
        <f t="shared" si="189"/>
        <v>10.830470229552187</v>
      </c>
      <c r="AX94" s="189">
        <f t="shared" si="190"/>
        <v>0</v>
      </c>
      <c r="AY94" s="189">
        <f t="shared" si="191"/>
        <v>0</v>
      </c>
      <c r="AZ94" s="189">
        <f t="shared" si="192"/>
        <v>0.2221700028025233</v>
      </c>
      <c r="BA94" s="189">
        <f t="shared" si="193"/>
        <v>0.48666219395164312</v>
      </c>
      <c r="BB94" s="190" t="s">
        <v>133</v>
      </c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</row>
    <row r="95" spans="1:99" ht="13" x14ac:dyDescent="0.3">
      <c r="A95" s="17" t="s">
        <v>63</v>
      </c>
      <c r="B95" s="12" t="s">
        <v>24</v>
      </c>
      <c r="C95" s="28">
        <v>42420</v>
      </c>
      <c r="D95" s="29">
        <v>0.53680555555555554</v>
      </c>
      <c r="E95" s="10">
        <f t="shared" si="199"/>
        <v>232.91666666666666</v>
      </c>
      <c r="F95" s="79">
        <f t="shared" si="175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176"/>
        <v>0.20000000000000107</v>
      </c>
      <c r="L95" s="53">
        <f t="shared" si="219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5">
        <v>6.21</v>
      </c>
      <c r="V95" s="57">
        <v>4</v>
      </c>
      <c r="W95" s="71">
        <f t="shared" si="177"/>
        <v>224.80199999999999</v>
      </c>
      <c r="X95" s="85">
        <f t="shared" si="178"/>
        <v>99</v>
      </c>
      <c r="Y95" s="33">
        <v>1.6</v>
      </c>
      <c r="Z95" s="33">
        <f t="shared" si="170"/>
        <v>1.6020000000000001</v>
      </c>
      <c r="AA95" s="33">
        <v>0</v>
      </c>
      <c r="AB95" s="33">
        <f t="shared" si="171"/>
        <v>40</v>
      </c>
      <c r="AC95" s="33">
        <v>0.7</v>
      </c>
      <c r="AD95" s="33">
        <f t="shared" si="172"/>
        <v>5.2</v>
      </c>
      <c r="AE95" s="22">
        <f t="shared" si="173"/>
        <v>232.91666666666666</v>
      </c>
      <c r="AF95" s="54">
        <f t="shared" si="179"/>
        <v>-77.033327304417966</v>
      </c>
      <c r="AG95" s="167">
        <f t="shared" si="206"/>
        <v>-8.9980168949575206E-3</v>
      </c>
      <c r="AH95"/>
      <c r="AI95" s="22">
        <f t="shared" si="174"/>
        <v>2944906200</v>
      </c>
      <c r="AJ95" s="174">
        <f t="shared" si="185"/>
        <v>-0.25033024934467013</v>
      </c>
      <c r="AK95" s="174">
        <f t="shared" si="186"/>
        <v>-9.2772173938728934E-3</v>
      </c>
      <c r="AL95" s="172">
        <f>LN(AI95/AI93)/(AE95-AE93)</f>
        <v>-5.5824784636184649E-3</v>
      </c>
      <c r="AM95" s="187">
        <f t="shared" si="187"/>
        <v>16.75215277777777</v>
      </c>
      <c r="AN95" s="187">
        <f>AM94+AM95</f>
        <v>34.141909722222223</v>
      </c>
      <c r="AO95" s="187"/>
      <c r="AP95" s="174"/>
      <c r="AQ95" s="189">
        <f t="shared" si="180"/>
        <v>33.807478425911967</v>
      </c>
      <c r="AR95" s="189">
        <f t="shared" si="181"/>
        <v>0</v>
      </c>
      <c r="AS95" s="189">
        <f t="shared" si="182"/>
        <v>0</v>
      </c>
      <c r="AT95" s="189">
        <f t="shared" si="183"/>
        <v>2.6218359925854315</v>
      </c>
      <c r="AU95" s="189">
        <f t="shared" si="184"/>
        <v>5.6125234365992327</v>
      </c>
      <c r="AV95" s="190" t="s">
        <v>134</v>
      </c>
      <c r="AW95" s="189">
        <f t="shared" si="189"/>
        <v>9.333076970351442</v>
      </c>
      <c r="AX95" s="189">
        <f t="shared" si="190"/>
        <v>0</v>
      </c>
      <c r="AY95" s="189">
        <f t="shared" si="191"/>
        <v>0</v>
      </c>
      <c r="AZ95" s="189">
        <f t="shared" si="192"/>
        <v>0.34293693646236623</v>
      </c>
      <c r="BA95" s="189">
        <f t="shared" si="193"/>
        <v>0.37018849702812062</v>
      </c>
      <c r="BB95" s="190" t="s">
        <v>134</v>
      </c>
      <c r="BC95" s="189">
        <f>(AW94+AW95)/$AN95</f>
        <v>0.59058053178494629</v>
      </c>
      <c r="BD95" s="189">
        <f>(AX94+AX95)/$AN95</f>
        <v>0</v>
      </c>
      <c r="BE95" s="189">
        <f>(AY94+AY95)/$AN95</f>
        <v>0</v>
      </c>
      <c r="BF95" s="189">
        <f>(AZ94+AZ95)/$AN95</f>
        <v>1.6551708555923975E-2</v>
      </c>
      <c r="BG95" s="189">
        <f>(BA94+BA95)/$AN95</f>
        <v>2.5096741745001403E-2</v>
      </c>
      <c r="BH95" s="189"/>
      <c r="BI95" s="189"/>
      <c r="BJ95" s="189"/>
      <c r="BK95" s="189"/>
      <c r="BL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</row>
    <row r="96" spans="1:99" ht="14.25" customHeight="1" x14ac:dyDescent="0.3">
      <c r="A96" s="17" t="s">
        <v>63</v>
      </c>
      <c r="B96" s="12" t="s">
        <v>25</v>
      </c>
      <c r="C96" s="28">
        <v>42421</v>
      </c>
      <c r="D96" s="29">
        <v>0.52986111111111112</v>
      </c>
      <c r="E96" s="10">
        <f t="shared" si="199"/>
        <v>256.75</v>
      </c>
      <c r="F96" s="79">
        <f t="shared" si="175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176"/>
        <v>0.5</v>
      </c>
      <c r="L96" s="53">
        <f t="shared" si="219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5">
        <v>6.62</v>
      </c>
      <c r="V96" s="57">
        <v>4</v>
      </c>
      <c r="W96" s="71">
        <f t="shared" si="177"/>
        <v>222.102</v>
      </c>
      <c r="X96" s="85">
        <f t="shared" si="178"/>
        <v>103</v>
      </c>
      <c r="Y96" s="61">
        <v>0</v>
      </c>
      <c r="Z96" s="33">
        <f t="shared" si="170"/>
        <v>1.6020000000000001</v>
      </c>
      <c r="AA96" s="33">
        <v>0</v>
      </c>
      <c r="AB96" s="33">
        <f t="shared" si="171"/>
        <v>40</v>
      </c>
      <c r="AC96" s="33">
        <v>1.3</v>
      </c>
      <c r="AD96" s="33">
        <f t="shared" si="172"/>
        <v>6.5</v>
      </c>
      <c r="AE96" s="22">
        <f t="shared" si="173"/>
        <v>256.75</v>
      </c>
      <c r="AF96" s="54">
        <f t="shared" si="179"/>
        <v>1090.2996561058399</v>
      </c>
      <c r="AG96" s="167">
        <f t="shared" si="206"/>
        <v>6.3574007079449969E-4</v>
      </c>
      <c r="AH96"/>
      <c r="AI96" s="22">
        <f t="shared" si="174"/>
        <v>2953956600.0000005</v>
      </c>
      <c r="AJ96" s="174">
        <f t="shared" si="185"/>
        <v>3.068526056051092E-3</v>
      </c>
      <c r="AK96" s="174">
        <f t="shared" si="186"/>
        <v>1.2874934500913668E-4</v>
      </c>
      <c r="AL96" s="172"/>
      <c r="AM96" s="187">
        <f t="shared" si="187"/>
        <v>13.10833333333334</v>
      </c>
      <c r="AN96" s="187"/>
      <c r="AO96" s="187"/>
      <c r="AP96" s="174"/>
      <c r="AQ96" s="189">
        <f t="shared" si="180"/>
        <v>31.509598839759715</v>
      </c>
      <c r="AR96" s="189">
        <f t="shared" si="181"/>
        <v>0</v>
      </c>
      <c r="AS96" s="189">
        <f t="shared" si="182"/>
        <v>0</v>
      </c>
      <c r="AT96" s="189">
        <f t="shared" si="183"/>
        <v>2.8035901200526401</v>
      </c>
      <c r="AU96" s="189">
        <f t="shared" si="184"/>
        <v>5.8656672724505601</v>
      </c>
      <c r="AV96" s="190" t="s">
        <v>135</v>
      </c>
      <c r="AW96" s="189">
        <f t="shared" si="189"/>
        <v>15.107478425911967</v>
      </c>
      <c r="AX96" s="189">
        <f t="shared" si="190"/>
        <v>0</v>
      </c>
      <c r="AY96" s="189">
        <f t="shared" si="191"/>
        <v>0</v>
      </c>
      <c r="AZ96" s="189">
        <f t="shared" si="192"/>
        <v>-0.1981640074145683</v>
      </c>
      <c r="BA96" s="189">
        <f t="shared" si="193"/>
        <v>0.28747656340076766</v>
      </c>
      <c r="BB96" s="190" t="s">
        <v>135</v>
      </c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</row>
    <row r="97" spans="1:99" ht="13" x14ac:dyDescent="0.3">
      <c r="A97" s="17" t="s">
        <v>63</v>
      </c>
      <c r="B97" s="12" t="s">
        <v>26</v>
      </c>
      <c r="C97" s="28">
        <v>42422</v>
      </c>
      <c r="D97" s="62">
        <v>0.35347222222222219</v>
      </c>
      <c r="E97" s="10">
        <f t="shared" si="199"/>
        <v>276.51666666666665</v>
      </c>
      <c r="F97" s="76">
        <f t="shared" si="175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176"/>
        <v>0.40000000000000036</v>
      </c>
      <c r="L97" s="53">
        <f t="shared" si="219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5">
        <v>7</v>
      </c>
      <c r="V97" s="60">
        <v>12</v>
      </c>
      <c r="W97" s="71">
        <f t="shared" si="177"/>
        <v>218.80199999999999</v>
      </c>
      <c r="X97" s="85">
        <f t="shared" si="178"/>
        <v>115</v>
      </c>
      <c r="Y97" s="33">
        <v>0</v>
      </c>
      <c r="Z97" s="33">
        <f t="shared" si="170"/>
        <v>1.6020000000000001</v>
      </c>
      <c r="AA97" s="33">
        <v>0</v>
      </c>
      <c r="AB97" s="33">
        <f t="shared" si="171"/>
        <v>40</v>
      </c>
      <c r="AC97" s="33">
        <v>0.7</v>
      </c>
      <c r="AD97" s="33">
        <f t="shared" si="172"/>
        <v>7.2</v>
      </c>
      <c r="AE97" s="22">
        <f t="shared" si="173"/>
        <v>276.51666666666665</v>
      </c>
      <c r="AF97" s="54">
        <f t="shared" si="179"/>
        <v>-253.41064229244319</v>
      </c>
      <c r="AG97" s="167">
        <f t="shared" si="206"/>
        <v>-2.7352725769110892E-3</v>
      </c>
      <c r="AH97"/>
      <c r="AI97" s="22">
        <f t="shared" si="174"/>
        <v>2756905199.9999995</v>
      </c>
      <c r="AJ97" s="174">
        <f t="shared" si="185"/>
        <v>-6.9036745808963407E-2</v>
      </c>
      <c r="AK97" s="174">
        <f t="shared" si="186"/>
        <v>-3.4925841050065833E-3</v>
      </c>
      <c r="AL97" s="172">
        <f>LN(AI97/AI95)/(AE97-AE95)</f>
        <v>-1.5130325631401936E-3</v>
      </c>
      <c r="AM97" s="187">
        <f t="shared" si="187"/>
        <v>10.665763888888881</v>
      </c>
      <c r="AN97" s="187">
        <f>AM96+AM97</f>
        <v>23.77409722222222</v>
      </c>
      <c r="AO97" s="187">
        <f t="shared" ref="AO97" si="220">AM96+AM97+AM95+AM94</f>
        <v>57.916006944444447</v>
      </c>
      <c r="AP97" s="174"/>
      <c r="AQ97" s="189">
        <f t="shared" si="180"/>
        <v>33.993558145256081</v>
      </c>
      <c r="AR97" s="189">
        <f t="shared" si="181"/>
        <v>0</v>
      </c>
      <c r="AS97" s="189">
        <f t="shared" si="182"/>
        <v>0</v>
      </c>
      <c r="AT97" s="189">
        <f t="shared" si="183"/>
        <v>2.9605285601042364</v>
      </c>
      <c r="AU97" s="189">
        <f t="shared" si="184"/>
        <v>6.1602917513280069</v>
      </c>
      <c r="AV97" s="190" t="s">
        <v>136</v>
      </c>
      <c r="AW97" s="189">
        <f t="shared" si="189"/>
        <v>4.5095988397597147</v>
      </c>
      <c r="AX97" s="189">
        <f t="shared" si="190"/>
        <v>0</v>
      </c>
      <c r="AY97" s="189">
        <f t="shared" si="191"/>
        <v>0</v>
      </c>
      <c r="AZ97" s="189">
        <f t="shared" si="192"/>
        <v>-0.16640987994736012</v>
      </c>
      <c r="BA97" s="189">
        <f t="shared" si="193"/>
        <v>0.31433272754943964</v>
      </c>
      <c r="BB97" s="190" t="s">
        <v>136</v>
      </c>
      <c r="BC97" s="189">
        <f>(AW96+AW97)/$AN97</f>
        <v>0.82514499214443893</v>
      </c>
      <c r="BD97" s="189">
        <f>(AX96+AX97)/$AN97</f>
        <v>0</v>
      </c>
      <c r="BE97" s="189">
        <f>(AY96+AY97)/$AN97</f>
        <v>0</v>
      </c>
      <c r="BF97" s="189">
        <f>(AZ96+AZ97)/$AN97</f>
        <v>-1.5334920352775895E-2</v>
      </c>
      <c r="BG97" s="189">
        <f>(BA96+BA97)/$AN97</f>
        <v>2.5313654828822762E-2</v>
      </c>
      <c r="BH97" s="189">
        <f t="shared" ref="BH97:BL97" si="221">(AW96+AW97+AW95+AW94)/$AO97</f>
        <v>0.68686752703332288</v>
      </c>
      <c r="BI97" s="189">
        <f t="shared" si="221"/>
        <v>0</v>
      </c>
      <c r="BJ97" s="189">
        <f t="shared" si="221"/>
        <v>0</v>
      </c>
      <c r="BK97" s="189">
        <f t="shared" si="221"/>
        <v>3.4624806246625591E-3</v>
      </c>
      <c r="BL97" s="189">
        <f t="shared" si="221"/>
        <v>2.5185782979292429E-2</v>
      </c>
      <c r="BN97" s="189">
        <v>0.25411169449444698</v>
      </c>
      <c r="BO97" s="189">
        <v>1.0752833938291659</v>
      </c>
      <c r="BP97" s="189">
        <v>0.4178654849441707</v>
      </c>
      <c r="BQ97" s="189">
        <v>0</v>
      </c>
      <c r="BR97" s="189">
        <v>0</v>
      </c>
      <c r="BS97" s="189">
        <v>3.6613099589209646</v>
      </c>
      <c r="BT97" s="189">
        <v>2.2318327114479987E-2</v>
      </c>
      <c r="BU97" s="189">
        <v>4.5824780062464354</v>
      </c>
      <c r="BV97" s="189">
        <v>0.82244126602818346</v>
      </c>
      <c r="BW97" s="189">
        <v>1.6037419735663649</v>
      </c>
      <c r="BX97" s="189">
        <v>0.45849633063545991</v>
      </c>
      <c r="BY97" s="189">
        <v>0.28362607249364125</v>
      </c>
      <c r="BZ97" s="189">
        <v>1.4752326862348077</v>
      </c>
      <c r="CA97" s="189">
        <v>0.45608546520256021</v>
      </c>
      <c r="CB97" s="189">
        <v>0.71775981037471093</v>
      </c>
      <c r="CC97" s="189">
        <v>4.3154909690101588</v>
      </c>
      <c r="CD97" s="189">
        <v>0.19809897019834555</v>
      </c>
      <c r="CE97" s="189">
        <v>1.7464571430705902</v>
      </c>
      <c r="CF97" s="189">
        <v>0.49412870877586579</v>
      </c>
      <c r="CG97" s="189">
        <v>0.15177513496498293</v>
      </c>
      <c r="CH97" s="189">
        <v>0.80489764447611101</v>
      </c>
      <c r="CI97" s="189">
        <v>28.791333180443601</v>
      </c>
      <c r="CJ97" s="189">
        <v>8.4379061692346742</v>
      </c>
      <c r="CK97" s="189">
        <v>0.79585817655526736</v>
      </c>
      <c r="CL97" s="189">
        <v>4.0489918377294251E-2</v>
      </c>
      <c r="CM97" s="189">
        <v>1.2247075388656004</v>
      </c>
      <c r="CN97" s="189">
        <v>3.7141225852020474</v>
      </c>
      <c r="CO97" s="189">
        <v>0.11602570993362868</v>
      </c>
      <c r="CP97" s="189">
        <v>2.2801997674152843</v>
      </c>
      <c r="CQ97" s="189">
        <v>1.0898053108614578</v>
      </c>
      <c r="CR97" s="189">
        <v>0.26439441065548208</v>
      </c>
      <c r="CS97" s="189">
        <v>0.20539002572833573</v>
      </c>
      <c r="CT97" s="189">
        <v>5.5553265262282636</v>
      </c>
      <c r="CU97" s="189">
        <v>0.29247451113825174</v>
      </c>
    </row>
    <row r="98" spans="1:99" ht="14.5" x14ac:dyDescent="0.35">
      <c r="A98" s="17" t="s">
        <v>63</v>
      </c>
      <c r="B98" s="12" t="s">
        <v>27</v>
      </c>
      <c r="C98" s="28">
        <v>42423</v>
      </c>
      <c r="D98" s="63">
        <v>0.42638888888888887</v>
      </c>
      <c r="E98" s="10">
        <f t="shared" si="199"/>
        <v>302.26666666666665</v>
      </c>
      <c r="F98" s="76">
        <f t="shared" si="175"/>
        <v>12.594444444444443</v>
      </c>
      <c r="G98" s="154">
        <v>10.1</v>
      </c>
      <c r="H98" s="154">
        <v>10.8</v>
      </c>
      <c r="I98" s="153">
        <v>93.3</v>
      </c>
      <c r="J98" s="153">
        <v>12.9</v>
      </c>
      <c r="K98" s="53">
        <f t="shared" si="176"/>
        <v>0.70000000000000107</v>
      </c>
      <c r="L98" s="53">
        <f t="shared" si="219"/>
        <v>6.3000000000000007</v>
      </c>
      <c r="M98" s="153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5">
        <v>7.26</v>
      </c>
      <c r="V98" s="57">
        <v>10</v>
      </c>
      <c r="W98" s="71">
        <f t="shared" si="177"/>
        <v>207.90199999999999</v>
      </c>
      <c r="X98" s="85">
        <f t="shared" si="178"/>
        <v>125</v>
      </c>
      <c r="Y98" s="61">
        <v>1.1000000000000001</v>
      </c>
      <c r="Z98" s="33">
        <f t="shared" si="170"/>
        <v>2.702</v>
      </c>
      <c r="AA98" s="33">
        <v>0</v>
      </c>
      <c r="AB98" s="33">
        <f t="shared" si="171"/>
        <v>40</v>
      </c>
      <c r="AC98" s="33">
        <v>0</v>
      </c>
      <c r="AD98" s="33">
        <f t="shared" si="172"/>
        <v>7.2</v>
      </c>
      <c r="AE98" s="22">
        <f t="shared" si="173"/>
        <v>302.26666666666665</v>
      </c>
      <c r="AF98" s="54">
        <f t="shared" si="179"/>
        <v>-80.703688336031675</v>
      </c>
      <c r="AG98" s="167">
        <f t="shared" si="206"/>
        <v>-8.5887918489405239E-3</v>
      </c>
      <c r="AH98"/>
      <c r="AI98" s="22">
        <f t="shared" si="174"/>
        <v>2099810200</v>
      </c>
      <c r="AJ98" s="174">
        <f t="shared" si="185"/>
        <v>-0.27226178655677713</v>
      </c>
      <c r="AK98" s="174">
        <f t="shared" si="186"/>
        <v>-1.0573273264340859E-2</v>
      </c>
      <c r="AL98" s="172"/>
      <c r="AM98" s="187">
        <f t="shared" si="187"/>
        <v>12.177604166666667</v>
      </c>
      <c r="AN98" s="187"/>
      <c r="AO98" s="187"/>
      <c r="AP98" s="174"/>
      <c r="AQ98" s="189">
        <f t="shared" si="180"/>
        <v>26.7</v>
      </c>
      <c r="AR98" s="189">
        <f t="shared" si="181"/>
        <v>0</v>
      </c>
      <c r="AS98" s="189">
        <f t="shared" si="182"/>
        <v>0</v>
      </c>
      <c r="AT98" s="189">
        <f t="shared" si="183"/>
        <v>3.0699999999999994</v>
      </c>
      <c r="AU98" s="189">
        <f t="shared" si="184"/>
        <v>6.1399999999999988</v>
      </c>
      <c r="AV98" s="190" t="s">
        <v>137</v>
      </c>
      <c r="AW98" s="189">
        <f t="shared" si="189"/>
        <v>7.2935581452560818</v>
      </c>
      <c r="AX98" s="189">
        <f t="shared" si="190"/>
        <v>0</v>
      </c>
      <c r="AY98" s="189">
        <f t="shared" si="191"/>
        <v>0</v>
      </c>
      <c r="AZ98" s="189">
        <f t="shared" si="192"/>
        <v>-0.10947143989576347</v>
      </c>
      <c r="BA98" s="189">
        <f t="shared" si="193"/>
        <v>-2.0291751328007201E-2</v>
      </c>
      <c r="BB98" s="190" t="s">
        <v>137</v>
      </c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</row>
    <row r="99" spans="1:99" ht="15" thickBot="1" x14ac:dyDescent="0.4">
      <c r="A99" s="23" t="s">
        <v>63</v>
      </c>
      <c r="B99" s="13" t="s">
        <v>28</v>
      </c>
      <c r="C99" s="28">
        <v>42424</v>
      </c>
      <c r="D99" s="64">
        <v>0.38611111111111113</v>
      </c>
      <c r="E99" s="152">
        <f t="shared" si="199"/>
        <v>325.29999999999995</v>
      </c>
      <c r="F99" s="77">
        <f t="shared" si="175"/>
        <v>13.554166666666665</v>
      </c>
      <c r="G99" s="157">
        <v>8.43</v>
      </c>
      <c r="H99" s="158">
        <v>8.9600000000000009</v>
      </c>
      <c r="I99" s="155">
        <v>94.1</v>
      </c>
      <c r="J99" s="155">
        <v>12.5</v>
      </c>
      <c r="K99" s="161">
        <f t="shared" si="176"/>
        <v>0.53000000000000114</v>
      </c>
      <c r="L99" s="161">
        <f t="shared" si="219"/>
        <v>8.14</v>
      </c>
      <c r="M99" s="156">
        <v>2</v>
      </c>
      <c r="N99" s="66">
        <v>20.5</v>
      </c>
      <c r="O99" s="65">
        <v>0</v>
      </c>
      <c r="P99" s="68">
        <v>0</v>
      </c>
      <c r="Q99" s="67">
        <v>3.3</v>
      </c>
      <c r="R99" s="67">
        <v>6.34</v>
      </c>
      <c r="S99" s="65"/>
      <c r="T99" s="65">
        <v>105</v>
      </c>
      <c r="U99" s="78">
        <v>7.7</v>
      </c>
      <c r="V99" s="65">
        <v>10</v>
      </c>
      <c r="W99" s="71">
        <f t="shared" si="177"/>
        <v>198.202</v>
      </c>
      <c r="X99" s="86">
        <f t="shared" si="178"/>
        <v>135</v>
      </c>
      <c r="Y99" s="67">
        <v>0.3</v>
      </c>
      <c r="Z99" s="68">
        <f t="shared" si="170"/>
        <v>3.0019999999999998</v>
      </c>
      <c r="AA99" s="67">
        <v>0</v>
      </c>
      <c r="AB99" s="68">
        <f t="shared" si="171"/>
        <v>40</v>
      </c>
      <c r="AC99" s="67">
        <v>0</v>
      </c>
      <c r="AD99" s="68">
        <f t="shared" si="172"/>
        <v>7.2</v>
      </c>
      <c r="AE99" s="6"/>
      <c r="AF99" s="6"/>
      <c r="AG99" s="168"/>
      <c r="AH99"/>
      <c r="AI99" s="163">
        <f t="shared" si="174"/>
        <v>1670842860</v>
      </c>
      <c r="AJ99" s="175">
        <f t="shared" si="185"/>
        <v>-0.22851875399843299</v>
      </c>
      <c r="AK99" s="175">
        <f t="shared" si="186"/>
        <v>7.5601705116376159E-4</v>
      </c>
      <c r="AL99" s="172">
        <f>LN(AI99/AI97)/(AE99-AE97)</f>
        <v>1.8110320314214106E-3</v>
      </c>
      <c r="AM99" s="187">
        <f t="shared" si="187"/>
        <v>8.8918263888888784</v>
      </c>
      <c r="AN99" s="187">
        <f>AM98+AM99</f>
        <v>21.069430555555545</v>
      </c>
      <c r="AO99" s="187">
        <f t="shared" ref="AO99:AO130" si="222">AM98+AM99</f>
        <v>21.069430555555545</v>
      </c>
      <c r="AP99" s="175"/>
      <c r="AQ99" s="189">
        <f t="shared" si="180"/>
        <v>20.5</v>
      </c>
      <c r="AR99" s="189">
        <f t="shared" si="181"/>
        <v>0</v>
      </c>
      <c r="AS99" s="189">
        <f t="shared" si="182"/>
        <v>0</v>
      </c>
      <c r="AT99" s="189">
        <f t="shared" si="183"/>
        <v>3.3</v>
      </c>
      <c r="AU99" s="189">
        <f t="shared" si="184"/>
        <v>6.3400000000000007</v>
      </c>
      <c r="AV99" s="190" t="s">
        <v>138</v>
      </c>
      <c r="AW99" s="189">
        <f t="shared" si="189"/>
        <v>6.1999999999999993</v>
      </c>
      <c r="AX99" s="189">
        <f t="shared" si="190"/>
        <v>0</v>
      </c>
      <c r="AY99" s="189">
        <f t="shared" si="191"/>
        <v>0</v>
      </c>
      <c r="AZ99" s="189">
        <f t="shared" si="192"/>
        <v>-0.23000000000000043</v>
      </c>
      <c r="BA99" s="189">
        <f t="shared" si="193"/>
        <v>0.20000000000000107</v>
      </c>
      <c r="BB99" s="190" t="s">
        <v>138</v>
      </c>
      <c r="BC99" s="189">
        <f>(AW98+AW99)/$AN99</f>
        <v>0.64043297751576522</v>
      </c>
      <c r="BD99" s="189">
        <f>(AX98+AX99)/$AN99</f>
        <v>0</v>
      </c>
      <c r="BE99" s="189">
        <f>(AY98+AY99)/$AN99</f>
        <v>0</v>
      </c>
      <c r="BF99" s="189">
        <f>(AZ98+AZ99)/$AN99</f>
        <v>-1.6112036772928006E-2</v>
      </c>
      <c r="BG99" s="189">
        <f>(BA98+BA99)/$AN99</f>
        <v>8.5293358165585906E-3</v>
      </c>
      <c r="BH99" s="189">
        <f t="shared" ref="BH99:BH130" si="223">(AW98+AW99)/$AN99</f>
        <v>0.64043297751576522</v>
      </c>
      <c r="BI99" s="189">
        <f t="shared" ref="BI99:BI130" si="224">(AX98+AX99)/$AN99</f>
        <v>0</v>
      </c>
      <c r="BJ99" s="189">
        <f t="shared" ref="BJ99:BJ130" si="225">(AY98+AY99)/$AN99</f>
        <v>0</v>
      </c>
      <c r="BK99" s="189">
        <f t="shared" ref="BK99:BK130" si="226">(AZ98+AZ99)/$AN99</f>
        <v>-1.6112036772928006E-2</v>
      </c>
      <c r="BL99" s="189">
        <f t="shared" ref="BL99:BL130" si="227">(BA98+BA99)/$AN99</f>
        <v>8.5293358165585906E-3</v>
      </c>
      <c r="BN99" s="189">
        <v>0.32155989243902516</v>
      </c>
      <c r="BO99" s="189">
        <v>1.1748155868663421</v>
      </c>
      <c r="BP99" s="189">
        <v>0.46394190723839485</v>
      </c>
      <c r="BQ99" s="189">
        <v>0</v>
      </c>
      <c r="BR99" s="189">
        <v>0</v>
      </c>
      <c r="BS99" s="189">
        <v>3.865763307122096</v>
      </c>
      <c r="BT99" s="189">
        <v>3.2733546434570653E-2</v>
      </c>
      <c r="BU99" s="189">
        <v>5.5136483438928758</v>
      </c>
      <c r="BV99" s="189">
        <v>0.81837708300193801</v>
      </c>
      <c r="BW99" s="189">
        <v>1.6913334565577574</v>
      </c>
      <c r="BX99" s="189">
        <v>0.36047694988675094</v>
      </c>
      <c r="BY99" s="189">
        <v>0.21200340697433734</v>
      </c>
      <c r="BZ99" s="189">
        <v>1.6487354726059209</v>
      </c>
      <c r="CA99" s="189">
        <v>0.46850057421155866</v>
      </c>
      <c r="CB99" s="189">
        <v>0.71789551962086295</v>
      </c>
      <c r="CC99" s="189">
        <v>4.5411760972153488</v>
      </c>
      <c r="CD99" s="189">
        <v>0.24288656346058018</v>
      </c>
      <c r="CE99" s="189">
        <v>1.9375132828832622</v>
      </c>
      <c r="CF99" s="189">
        <v>0.45955550171682436</v>
      </c>
      <c r="CG99" s="189">
        <v>0.12696751239149737</v>
      </c>
      <c r="CH99" s="189">
        <v>0.74857441753968157</v>
      </c>
      <c r="CI99" s="189">
        <v>22.737032226476035</v>
      </c>
      <c r="CJ99" s="189">
        <v>11.574190973233195</v>
      </c>
      <c r="CK99" s="189">
        <v>0.87579114310681871</v>
      </c>
      <c r="CL99" s="189">
        <v>5.5033544316769045E-2</v>
      </c>
      <c r="CM99" s="189">
        <v>1.3001628700317882</v>
      </c>
      <c r="CN99" s="189">
        <v>3.6142908186515341</v>
      </c>
      <c r="CO99" s="189">
        <v>0.14317082444261739</v>
      </c>
      <c r="CP99" s="189">
        <v>2.5033242332510386</v>
      </c>
      <c r="CQ99" s="189">
        <v>1.1757699768567906</v>
      </c>
      <c r="CR99" s="189">
        <v>0.37617436046992203</v>
      </c>
      <c r="CS99" s="189">
        <v>0.4578775272274338</v>
      </c>
      <c r="CT99" s="189">
        <v>6.4449826647858801</v>
      </c>
      <c r="CU99" s="189">
        <v>0.31477817652578544</v>
      </c>
    </row>
    <row r="100" spans="1:99" ht="13" x14ac:dyDescent="0.3">
      <c r="A100" s="19" t="s">
        <v>64</v>
      </c>
      <c r="B100" s="48" t="s">
        <v>49</v>
      </c>
      <c r="C100" s="49">
        <v>42410</v>
      </c>
      <c r="D100" s="29">
        <v>0.62152777777777779</v>
      </c>
      <c r="E100" s="10">
        <f>F100*24</f>
        <v>0</v>
      </c>
      <c r="F100" s="81">
        <v>0</v>
      </c>
      <c r="G100" s="37"/>
      <c r="H100" s="37"/>
      <c r="I100" s="38"/>
      <c r="J100" s="5"/>
      <c r="K100" s="5"/>
      <c r="L100" s="5"/>
      <c r="M100" s="40"/>
      <c r="N100" s="69">
        <v>32.299999999999997</v>
      </c>
      <c r="O100" s="69">
        <v>0</v>
      </c>
      <c r="P100" s="32">
        <v>6.77</v>
      </c>
      <c r="Q100" s="34">
        <v>2.12</v>
      </c>
      <c r="R100" s="70">
        <v>1.19</v>
      </c>
      <c r="S100" s="69"/>
      <c r="T100" s="69">
        <v>120</v>
      </c>
      <c r="U100" s="82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66"/>
      <c r="AH100"/>
      <c r="AI100" s="176"/>
      <c r="AJ100" s="173"/>
      <c r="AK100" s="173"/>
      <c r="AL100" s="166"/>
      <c r="AM100" s="186"/>
      <c r="AN100" s="186"/>
      <c r="AO100" s="186"/>
      <c r="AP100" s="173"/>
      <c r="AQ100" s="188"/>
      <c r="AR100" s="188"/>
      <c r="AS100" s="188"/>
      <c r="AT100" s="188"/>
      <c r="AU100" s="188"/>
      <c r="AW100" s="188"/>
      <c r="AX100" s="188"/>
      <c r="AY100" s="188"/>
      <c r="AZ100" s="188"/>
      <c r="BA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N100" s="188"/>
      <c r="BO100" s="188"/>
      <c r="BP100" s="188"/>
      <c r="BQ100" s="188"/>
      <c r="BR100" s="188"/>
      <c r="BS100" s="188"/>
      <c r="BT100" s="188"/>
      <c r="BU100" s="188"/>
      <c r="BV100" s="188"/>
      <c r="BW100" s="188"/>
      <c r="BX100" s="188"/>
      <c r="BY100" s="188"/>
      <c r="BZ100" s="188"/>
      <c r="CA100" s="188"/>
      <c r="CB100" s="188"/>
      <c r="CC100" s="188"/>
      <c r="CD100" s="188"/>
      <c r="CE100" s="188"/>
      <c r="CF100" s="188"/>
      <c r="CG100" s="188"/>
      <c r="CH100" s="188"/>
      <c r="CI100" s="188"/>
      <c r="CJ100" s="188"/>
      <c r="CK100" s="188"/>
      <c r="CL100" s="188"/>
      <c r="CM100" s="188"/>
      <c r="CN100" s="188"/>
      <c r="CO100" s="188"/>
      <c r="CP100" s="188"/>
      <c r="CQ100" s="188"/>
      <c r="CR100" s="188"/>
      <c r="CS100" s="188"/>
      <c r="CT100" s="188"/>
      <c r="CU100" s="188"/>
    </row>
    <row r="101" spans="1:99" ht="13" x14ac:dyDescent="0.3">
      <c r="A101" s="19" t="s">
        <v>64</v>
      </c>
      <c r="B101" s="12" t="s">
        <v>45</v>
      </c>
      <c r="C101" s="28">
        <v>42410</v>
      </c>
      <c r="D101" s="29">
        <v>0.83333333333333337</v>
      </c>
      <c r="E101" s="10">
        <f>F101*24</f>
        <v>0</v>
      </c>
      <c r="F101" s="79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0">
        <v>8.99</v>
      </c>
      <c r="V101" s="60">
        <v>4</v>
      </c>
      <c r="W101" s="71">
        <f>W100-V100+Y101+AA101+AC101</f>
        <v>272</v>
      </c>
      <c r="X101" s="85">
        <f>SUM(V101,X100)</f>
        <v>7.5</v>
      </c>
      <c r="Y101" s="33">
        <v>0</v>
      </c>
      <c r="Z101" s="33">
        <f t="shared" ref="Z101:Z115" si="228">SUM(Y101,Z100)</f>
        <v>0</v>
      </c>
      <c r="AA101" s="33">
        <v>0</v>
      </c>
      <c r="AB101" s="33">
        <f t="shared" ref="AB101:AB115" si="229">SUM(AA101,AB100)</f>
        <v>0</v>
      </c>
      <c r="AC101" s="33">
        <v>0</v>
      </c>
      <c r="AD101" s="33">
        <f t="shared" ref="AD101:AD115" si="230">SUM(AC101,AD100)</f>
        <v>0</v>
      </c>
      <c r="AE101" s="4">
        <f t="shared" ref="AE101:AE114" si="231">F101*24</f>
        <v>0</v>
      </c>
      <c r="AF101" s="54"/>
      <c r="AG101" s="167"/>
      <c r="AH101"/>
      <c r="AI101" s="22">
        <f t="shared" ref="AI101:AI115" si="232">G101*W101*1000000</f>
        <v>68544000</v>
      </c>
      <c r="AJ101" s="174"/>
      <c r="AK101" s="174"/>
      <c r="AL101" s="167"/>
      <c r="AM101" s="187"/>
      <c r="AN101" s="187"/>
      <c r="AO101" s="187"/>
      <c r="AP101" s="174"/>
      <c r="AQ101" s="189">
        <f>(N101*W101/1000+AC101*2220/1000+AA101*180.15/1000)/((W101+AA101+AC101)/1000)</f>
        <v>32.29999999999999</v>
      </c>
      <c r="AR101" s="189">
        <f>(O101*W101/1000)/((W101+AA101+AC101)/1000)</f>
        <v>0</v>
      </c>
      <c r="AS101" s="189">
        <f>(P101*W101/1000)/((W101+AA101+AC101)/1000)</f>
        <v>6.1099999999999994</v>
      </c>
      <c r="AT101" s="189">
        <f>(Q101*W101/1000+AA101*4.16/1000)/((W101+AA101+AC101)/1000)</f>
        <v>2.13</v>
      </c>
      <c r="AU101" s="189">
        <f>(R101*W101/1000)/((W101+AA101+AC101)/1000)</f>
        <v>1.8299999999999998</v>
      </c>
      <c r="AW101" s="189"/>
      <c r="AX101" s="189"/>
      <c r="AY101" s="189"/>
      <c r="AZ101" s="189"/>
      <c r="BA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N101" s="189"/>
      <c r="BO101" s="189"/>
      <c r="BP101" s="189"/>
      <c r="BQ101" s="189"/>
      <c r="BR101" s="189"/>
      <c r="BS101" s="189"/>
      <c r="BT101" s="189"/>
      <c r="BU101" s="189"/>
      <c r="BV101" s="189"/>
      <c r="BW101" s="189"/>
      <c r="BX101" s="189"/>
      <c r="BY101" s="189"/>
      <c r="BZ101" s="189"/>
      <c r="CA101" s="189"/>
      <c r="CB101" s="189"/>
      <c r="CC101" s="189"/>
      <c r="CD101" s="189"/>
      <c r="CE101" s="189"/>
      <c r="CF101" s="189"/>
      <c r="CG101" s="189"/>
      <c r="CH101" s="189"/>
      <c r="CI101" s="189"/>
      <c r="CJ101" s="189"/>
      <c r="CK101" s="189"/>
      <c r="CL101" s="189"/>
      <c r="CM101" s="189"/>
      <c r="CN101" s="189"/>
      <c r="CO101" s="189"/>
      <c r="CP101" s="189"/>
      <c r="CQ101" s="189"/>
      <c r="CR101" s="189"/>
      <c r="CS101" s="189"/>
      <c r="CT101" s="189"/>
      <c r="CU101" s="189"/>
    </row>
    <row r="102" spans="1:99" ht="13" x14ac:dyDescent="0.3">
      <c r="A102" s="19" t="s">
        <v>64</v>
      </c>
      <c r="B102" s="12" t="s">
        <v>4</v>
      </c>
      <c r="C102" s="28">
        <v>42411</v>
      </c>
      <c r="D102" s="29">
        <v>0.41597222222222219</v>
      </c>
      <c r="E102" s="10">
        <f>F102*24</f>
        <v>13.983333333333331</v>
      </c>
      <c r="F102" s="79">
        <f t="shared" ref="F102:F115" si="233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234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0">
        <v>8.9</v>
      </c>
      <c r="V102" s="60">
        <v>4</v>
      </c>
      <c r="W102" s="71">
        <f t="shared" ref="W102:W115" si="235">W101-V101+Y102+AA102+AC102</f>
        <v>268</v>
      </c>
      <c r="X102" s="85">
        <f t="shared" ref="X102:X115" si="236">SUM(V102,X101)</f>
        <v>11.5</v>
      </c>
      <c r="Y102" s="33">
        <v>0</v>
      </c>
      <c r="Z102" s="33">
        <f t="shared" si="228"/>
        <v>0</v>
      </c>
      <c r="AA102" s="33">
        <v>0</v>
      </c>
      <c r="AB102" s="33">
        <f t="shared" si="229"/>
        <v>0</v>
      </c>
      <c r="AC102" s="33">
        <v>0</v>
      </c>
      <c r="AD102" s="33">
        <f t="shared" si="230"/>
        <v>0</v>
      </c>
      <c r="AE102" s="22">
        <f t="shared" si="231"/>
        <v>13.983333333333331</v>
      </c>
      <c r="AF102" s="54">
        <f t="shared" ref="AF102:AF114" si="237">((AE102-AE101)*LN(2)/LN(G102/G101))</f>
        <v>23.749911867546846</v>
      </c>
      <c r="AG102" s="167">
        <f t="shared" si="206"/>
        <v>2.9185252746436453E-2</v>
      </c>
      <c r="AH102"/>
      <c r="AI102" s="22">
        <f t="shared" si="232"/>
        <v>101572000</v>
      </c>
      <c r="AJ102" s="174">
        <f>LN(AI102/AI101)</f>
        <v>0.39329203178586247</v>
      </c>
      <c r="AK102" s="174">
        <f>LN(AI102/AI101)/(AE102-AE101)</f>
        <v>2.8125771045472887E-2</v>
      </c>
      <c r="AL102" s="167"/>
      <c r="AM102" s="187">
        <f>(G101+G102)/2*(E102-E101)/24</f>
        <v>0.18382256944444442</v>
      </c>
      <c r="AN102" s="187"/>
      <c r="AO102" s="187"/>
      <c r="AP102" s="174"/>
      <c r="AQ102" s="189">
        <f t="shared" ref="AQ102:AQ115" si="238">(N102*W102/1000+AC102*2220/1000+AA102*180.15/1000)/((W102+AA102+AC102)/1000)</f>
        <v>29.099999999999998</v>
      </c>
      <c r="AR102" s="189">
        <f t="shared" ref="AR102:AR115" si="239">(O102*W102/1000)/((W102+AA102+AC102)/1000)</f>
        <v>0</v>
      </c>
      <c r="AS102" s="189">
        <f t="shared" ref="AS102:AS115" si="240">(P102*W102/1000)/((W102+AA102+AC102)/1000)</f>
        <v>5.7799999999999994</v>
      </c>
      <c r="AT102" s="189">
        <f t="shared" ref="AT102:AT115" si="241">(Q102*W102/1000+AA102*4.16/1000)/((W102+AA102+AC102)/1000)</f>
        <v>1.8</v>
      </c>
      <c r="AU102" s="189">
        <f t="shared" ref="AU102:AU115" si="242">(R102*W102/1000)/((W102+AA102+AC102)/1000)</f>
        <v>2.4399999999999995</v>
      </c>
      <c r="AV102" s="190" t="s">
        <v>125</v>
      </c>
      <c r="AW102" s="189">
        <f>-(N102-AQ101)</f>
        <v>3.1999999999999886</v>
      </c>
      <c r="AX102" s="189">
        <f>(O102-AR101)</f>
        <v>0</v>
      </c>
      <c r="AY102" s="189">
        <f>-(P102-AS101)</f>
        <v>0.32999999999999918</v>
      </c>
      <c r="AZ102" s="189">
        <f>-(Q102-AT101)</f>
        <v>0.32999999999999985</v>
      </c>
      <c r="BA102" s="189">
        <f>(R102-AU101)</f>
        <v>0.6100000000000001</v>
      </c>
      <c r="BB102" s="190" t="s">
        <v>125</v>
      </c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N102" s="189"/>
      <c r="BO102" s="189"/>
      <c r="BP102" s="189"/>
      <c r="BQ102" s="189"/>
      <c r="BR102" s="189"/>
      <c r="BS102" s="189"/>
      <c r="BT102" s="189"/>
      <c r="BU102" s="189"/>
      <c r="BV102" s="189"/>
      <c r="BW102" s="189"/>
      <c r="BX102" s="189"/>
      <c r="BY102" s="189"/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</row>
    <row r="103" spans="1:99" ht="13" x14ac:dyDescent="0.3">
      <c r="A103" s="19" t="s">
        <v>64</v>
      </c>
      <c r="B103" s="8" t="s">
        <v>16</v>
      </c>
      <c r="C103" s="28">
        <v>42412</v>
      </c>
      <c r="D103" s="29">
        <v>0.46875</v>
      </c>
      <c r="E103" s="10">
        <f>F103*24</f>
        <v>39.25</v>
      </c>
      <c r="F103" s="76">
        <f t="shared" si="233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234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5">
        <v>8.7100000000000009</v>
      </c>
      <c r="V103" s="60">
        <v>39</v>
      </c>
      <c r="W103" s="71">
        <f t="shared" si="235"/>
        <v>264</v>
      </c>
      <c r="X103" s="85">
        <f t="shared" si="236"/>
        <v>50.5</v>
      </c>
      <c r="Y103" s="33">
        <v>0</v>
      </c>
      <c r="Z103" s="33">
        <f t="shared" si="228"/>
        <v>0</v>
      </c>
      <c r="AA103" s="33">
        <v>0</v>
      </c>
      <c r="AB103" s="33">
        <f t="shared" si="229"/>
        <v>0</v>
      </c>
      <c r="AC103" s="33">
        <v>0</v>
      </c>
      <c r="AD103" s="33">
        <f t="shared" si="230"/>
        <v>0</v>
      </c>
      <c r="AE103" s="22">
        <f t="shared" si="231"/>
        <v>39.25</v>
      </c>
      <c r="AF103" s="151">
        <f t="shared" si="237"/>
        <v>15.420447289161318</v>
      </c>
      <c r="AG103" s="167">
        <f t="shared" si="206"/>
        <v>4.4949875160050813E-2</v>
      </c>
      <c r="AH103"/>
      <c r="AI103" s="22">
        <f t="shared" si="232"/>
        <v>311520000</v>
      </c>
      <c r="AJ103" s="174">
        <f t="shared" ref="AJ103:AJ115" si="243">LN(AI103/AI102)</f>
        <v>1.1206956350127435</v>
      </c>
      <c r="AK103" s="174">
        <f t="shared" ref="AK103:AK115" si="244">LN(AI103/AI102)/(AE103-AE102)</f>
        <v>4.4354708509739181E-2</v>
      </c>
      <c r="AL103" s="172">
        <f>LN(AI103/AI101)/(AE103-AE101)</f>
        <v>3.8572934185951743E-2</v>
      </c>
      <c r="AM103" s="187">
        <f t="shared" ref="AM103:AM115" si="245">(G102+G103)/2*(E103-E102)/24</f>
        <v>0.82064027777777782</v>
      </c>
      <c r="AN103" s="187">
        <f>AM102+AM103</f>
        <v>1.0044628472222223</v>
      </c>
      <c r="AO103" s="187">
        <f t="shared" ref="AO103:AO147" si="246">AM102+AM103</f>
        <v>1.0044628472222223</v>
      </c>
      <c r="AP103" s="174"/>
      <c r="AQ103" s="189">
        <f t="shared" si="238"/>
        <v>29.6</v>
      </c>
      <c r="AR103" s="189">
        <f t="shared" si="239"/>
        <v>0</v>
      </c>
      <c r="AS103" s="189">
        <f t="shared" si="240"/>
        <v>4.629999999999999</v>
      </c>
      <c r="AT103" s="189">
        <f t="shared" si="241"/>
        <v>1.86</v>
      </c>
      <c r="AU103" s="189">
        <f t="shared" si="242"/>
        <v>3.81</v>
      </c>
      <c r="AV103" s="190" t="s">
        <v>127</v>
      </c>
      <c r="AW103" s="189">
        <f t="shared" ref="AW103:AW115" si="247">-(N103-AQ102)</f>
        <v>-0.50000000000000355</v>
      </c>
      <c r="AX103" s="189">
        <f t="shared" ref="AX103:AX115" si="248">(O103-AR102)</f>
        <v>0</v>
      </c>
      <c r="AY103" s="189">
        <f t="shared" ref="AY103:AY115" si="249">-(P103-AS102)</f>
        <v>1.1499999999999995</v>
      </c>
      <c r="AZ103" s="189">
        <f t="shared" ref="AZ103:AZ115" si="250">-(Q103-AT102)</f>
        <v>-6.0000000000000053E-2</v>
      </c>
      <c r="BA103" s="189">
        <f t="shared" ref="BA103:BA115" si="251">(R103-AU102)</f>
        <v>1.3700000000000006</v>
      </c>
      <c r="BB103" s="190" t="s">
        <v>127</v>
      </c>
      <c r="BC103" s="189">
        <f>(AW102+AW103)/$AN103</f>
        <v>2.6880038494869791</v>
      </c>
      <c r="BD103" s="189">
        <f>(AX102+AX103)/$AN103</f>
        <v>0</v>
      </c>
      <c r="BE103" s="189">
        <f>(AY102+AY103)/$AN103</f>
        <v>1.473424332311388</v>
      </c>
      <c r="BF103" s="189">
        <f>(AZ102+AZ103)/$AN103</f>
        <v>0.26880038494869918</v>
      </c>
      <c r="BG103" s="189">
        <f>(BA102+BA103)/$AN103</f>
        <v>1.9712028229571297</v>
      </c>
      <c r="BH103" s="189">
        <f t="shared" ref="BH103:BH147" si="252">(AW102+AW103)/$AN103</f>
        <v>2.6880038494869791</v>
      </c>
      <c r="BI103" s="189">
        <f t="shared" ref="BI103:BI147" si="253">(AX102+AX103)/$AN103</f>
        <v>0</v>
      </c>
      <c r="BJ103" s="189">
        <f t="shared" ref="BJ103:BJ147" si="254">(AY102+AY103)/$AN103</f>
        <v>1.473424332311388</v>
      </c>
      <c r="BK103" s="189">
        <f t="shared" ref="BK103:BK147" si="255">(AZ102+AZ103)/$AN103</f>
        <v>0.26880038494869918</v>
      </c>
      <c r="BL103" s="189">
        <f t="shared" ref="BL103:BL147" si="256">(BA102+BA103)/$AN103</f>
        <v>1.9712028229571297</v>
      </c>
      <c r="BN103" s="189">
        <v>1.0168591093096957</v>
      </c>
      <c r="BO103" s="189">
        <v>1.9524800157854196</v>
      </c>
      <c r="BP103" s="189">
        <v>1.6873503612574499</v>
      </c>
      <c r="BQ103" s="189">
        <v>4.6620177892896812</v>
      </c>
      <c r="BR103" s="189">
        <v>0.11183453254367567</v>
      </c>
      <c r="BS103" s="189">
        <v>2.0952843131250667</v>
      </c>
      <c r="BT103" s="189">
        <v>5.0885785821014364</v>
      </c>
      <c r="BU103" s="189">
        <v>0.2261637922529908</v>
      </c>
      <c r="BV103" s="189">
        <v>1.0695047140739657</v>
      </c>
      <c r="BW103" s="189">
        <v>1.3536971532889763</v>
      </c>
      <c r="BX103" s="189">
        <v>2.3268478496151381</v>
      </c>
      <c r="BY103" s="189">
        <v>3.4009945571836466</v>
      </c>
      <c r="BZ103" s="189">
        <v>2.6708757302783348</v>
      </c>
      <c r="CA103" s="189">
        <v>0.75975305492375145</v>
      </c>
      <c r="CB103" s="189">
        <v>1.3358833652439253</v>
      </c>
      <c r="CC103" s="189">
        <v>5.652811947342939</v>
      </c>
      <c r="CD103" s="189">
        <v>4.3943519389215604</v>
      </c>
      <c r="CE103" s="189">
        <v>2.6781832301725657</v>
      </c>
      <c r="CF103" s="189">
        <v>0.92477864696709133</v>
      </c>
      <c r="CG103" s="189">
        <v>0.85528956012286805</v>
      </c>
      <c r="CH103" s="189">
        <v>2.7022184220026415</v>
      </c>
      <c r="CI103" s="189">
        <v>33.342927164998443</v>
      </c>
      <c r="CJ103" s="189">
        <v>0.26433996713436309</v>
      </c>
      <c r="CK103" s="189">
        <v>3.2603977128090204E-2</v>
      </c>
      <c r="CL103" s="189">
        <v>0</v>
      </c>
      <c r="CM103" s="189">
        <v>0</v>
      </c>
      <c r="CN103" s="189">
        <v>0.57917250274158305</v>
      </c>
      <c r="CO103" s="189">
        <v>0</v>
      </c>
      <c r="CP103" s="189">
        <v>0</v>
      </c>
      <c r="CQ103" s="189">
        <v>0</v>
      </c>
      <c r="CR103" s="189">
        <v>1.5694501639707554</v>
      </c>
      <c r="CS103" s="189">
        <v>0.73239904434090908</v>
      </c>
      <c r="CT103" s="189">
        <v>2.0981929816585088</v>
      </c>
      <c r="CU103" s="189">
        <v>0</v>
      </c>
    </row>
    <row r="104" spans="1:99" ht="13" x14ac:dyDescent="0.3">
      <c r="A104" s="19" t="s">
        <v>64</v>
      </c>
      <c r="B104" s="8" t="s">
        <v>17</v>
      </c>
      <c r="C104" s="28">
        <v>42413</v>
      </c>
      <c r="D104" s="29">
        <v>0.37916666666666665</v>
      </c>
      <c r="E104" s="10">
        <f t="shared" ref="E104:E114" si="257">F104*24</f>
        <v>61.1</v>
      </c>
      <c r="F104" s="76">
        <f t="shared" si="233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234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5">
        <v>8.64</v>
      </c>
      <c r="V104" s="60">
        <v>4</v>
      </c>
      <c r="W104" s="71">
        <f t="shared" si="235"/>
        <v>230.2</v>
      </c>
      <c r="X104" s="85">
        <f t="shared" si="236"/>
        <v>54.5</v>
      </c>
      <c r="Y104" s="33">
        <v>0</v>
      </c>
      <c r="Z104" s="33">
        <f t="shared" si="228"/>
        <v>0</v>
      </c>
      <c r="AA104" s="33">
        <v>4</v>
      </c>
      <c r="AB104" s="33">
        <f t="shared" si="229"/>
        <v>4</v>
      </c>
      <c r="AC104" s="33">
        <v>1.2</v>
      </c>
      <c r="AD104" s="33">
        <f t="shared" si="230"/>
        <v>1.2</v>
      </c>
      <c r="AE104" s="22">
        <f t="shared" si="231"/>
        <v>61.1</v>
      </c>
      <c r="AF104" s="54">
        <f t="shared" si="237"/>
        <v>16.289454285700195</v>
      </c>
      <c r="AG104" s="167">
        <f t="shared" si="206"/>
        <v>4.2551896975973537E-2</v>
      </c>
      <c r="AH104"/>
      <c r="AI104" s="22">
        <f t="shared" si="232"/>
        <v>688298000</v>
      </c>
      <c r="AJ104" s="174">
        <f t="shared" si="243"/>
        <v>0.79275834206648776</v>
      </c>
      <c r="AK104" s="174">
        <f t="shared" si="244"/>
        <v>3.6281846318832391E-2</v>
      </c>
      <c r="AL104" s="172"/>
      <c r="AM104" s="187">
        <f t="shared" si="245"/>
        <v>1.8982187500000001</v>
      </c>
      <c r="AN104" s="187"/>
      <c r="AO104" s="187"/>
      <c r="AP104" s="174"/>
      <c r="AQ104" s="189">
        <f t="shared" si="238"/>
        <v>43.324214103653361</v>
      </c>
      <c r="AR104" s="189">
        <f t="shared" si="239"/>
        <v>0</v>
      </c>
      <c r="AS104" s="189">
        <f t="shared" si="240"/>
        <v>3.4618011894647411</v>
      </c>
      <c r="AT104" s="189">
        <f t="shared" si="241"/>
        <v>2.2807646559048429</v>
      </c>
      <c r="AU104" s="189">
        <f t="shared" si="242"/>
        <v>5.7207731520815628</v>
      </c>
      <c r="AV104" s="190" t="s">
        <v>126</v>
      </c>
      <c r="AW104" s="189">
        <f t="shared" si="247"/>
        <v>0</v>
      </c>
      <c r="AX104" s="189">
        <f t="shared" si="248"/>
        <v>0</v>
      </c>
      <c r="AY104" s="189">
        <f t="shared" si="249"/>
        <v>1.089999999999999</v>
      </c>
      <c r="AZ104" s="189">
        <f t="shared" si="250"/>
        <v>-0.39999999999999969</v>
      </c>
      <c r="BA104" s="189">
        <f t="shared" si="251"/>
        <v>2.0399999999999996</v>
      </c>
      <c r="BB104" s="190" t="s">
        <v>126</v>
      </c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N104" s="189"/>
      <c r="BO104" s="189"/>
      <c r="BP104" s="189"/>
      <c r="BQ104" s="189"/>
      <c r="BR104" s="189"/>
      <c r="BS104" s="189"/>
      <c r="BT104" s="189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</row>
    <row r="105" spans="1:99" ht="13" x14ac:dyDescent="0.3">
      <c r="A105" s="19" t="s">
        <v>64</v>
      </c>
      <c r="B105" s="8" t="s">
        <v>18</v>
      </c>
      <c r="C105" s="28">
        <v>42414</v>
      </c>
      <c r="D105" s="29">
        <v>0.42083333333333334</v>
      </c>
      <c r="E105" s="10">
        <f t="shared" si="257"/>
        <v>86.1</v>
      </c>
      <c r="F105" s="76">
        <f t="shared" si="233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234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5">
        <v>7.96</v>
      </c>
      <c r="V105" s="60">
        <v>10</v>
      </c>
      <c r="W105" s="71">
        <f t="shared" si="235"/>
        <v>234.2</v>
      </c>
      <c r="X105" s="85">
        <f t="shared" si="236"/>
        <v>64.5</v>
      </c>
      <c r="Y105" s="33">
        <v>0</v>
      </c>
      <c r="Z105" s="33">
        <f t="shared" si="228"/>
        <v>0</v>
      </c>
      <c r="AA105" s="33">
        <v>8</v>
      </c>
      <c r="AB105" s="33">
        <f t="shared" si="229"/>
        <v>12</v>
      </c>
      <c r="AC105" s="33">
        <v>0</v>
      </c>
      <c r="AD105" s="33">
        <f t="shared" si="230"/>
        <v>1.2</v>
      </c>
      <c r="AE105" s="22">
        <f t="shared" si="231"/>
        <v>86.1</v>
      </c>
      <c r="AF105" s="54">
        <f t="shared" si="237"/>
        <v>24.587189498035571</v>
      </c>
      <c r="AG105" s="167">
        <f t="shared" si="206"/>
        <v>2.8191395385606204E-2</v>
      </c>
      <c r="AH105"/>
      <c r="AI105" s="22">
        <f t="shared" si="232"/>
        <v>1416909999.9999998</v>
      </c>
      <c r="AJ105" s="174">
        <f t="shared" si="243"/>
        <v>0.72201183951598957</v>
      </c>
      <c r="AK105" s="174">
        <f t="shared" si="244"/>
        <v>2.8880473580639592E-2</v>
      </c>
      <c r="AL105" s="172">
        <f>LN(AI105/AI103)/(AE105-AE103)</f>
        <v>3.2332341122358117E-2</v>
      </c>
      <c r="AM105" s="187">
        <f t="shared" si="245"/>
        <v>4.7083333333333313</v>
      </c>
      <c r="AN105" s="187">
        <f>AM104+AM105</f>
        <v>6.6065520833333311</v>
      </c>
      <c r="AO105" s="187">
        <f t="shared" ref="AO105:AO147" si="258">AM104+AM105</f>
        <v>6.6065520833333311</v>
      </c>
      <c r="AP105" s="174"/>
      <c r="AQ105" s="189">
        <f t="shared" si="238"/>
        <v>31.671841453344346</v>
      </c>
      <c r="AR105" s="189">
        <f t="shared" si="239"/>
        <v>0</v>
      </c>
      <c r="AS105" s="189">
        <f t="shared" si="240"/>
        <v>1.1700330305532618</v>
      </c>
      <c r="AT105" s="189">
        <f t="shared" si="241"/>
        <v>2.3807762180016514</v>
      </c>
      <c r="AU105" s="189">
        <f t="shared" si="242"/>
        <v>7.8711312964492164</v>
      </c>
      <c r="AV105" s="190" t="s">
        <v>128</v>
      </c>
      <c r="AW105" s="189">
        <f t="shared" si="247"/>
        <v>16.72421410365336</v>
      </c>
      <c r="AX105" s="189">
        <f t="shared" si="248"/>
        <v>0</v>
      </c>
      <c r="AY105" s="189">
        <f t="shared" si="249"/>
        <v>2.2518011894647412</v>
      </c>
      <c r="AZ105" s="189">
        <f t="shared" si="250"/>
        <v>-3.9235344095156943E-2</v>
      </c>
      <c r="BA105" s="189">
        <f t="shared" si="251"/>
        <v>2.4192268479184378</v>
      </c>
      <c r="BB105" s="190" t="s">
        <v>128</v>
      </c>
      <c r="BC105" s="189">
        <f>(AW104+AW105)/$AN105</f>
        <v>2.5314587537793494</v>
      </c>
      <c r="BD105" s="189">
        <f>(AX104+AX105)/$AN105</f>
        <v>0</v>
      </c>
      <c r="BE105" s="189">
        <f>(AY104+AY105)/$AN105</f>
        <v>0.5058313545874048</v>
      </c>
      <c r="BF105" s="189">
        <f>(AZ104+AZ105)/$AN105</f>
        <v>-6.6484807590215911E-2</v>
      </c>
      <c r="BG105" s="189">
        <f>(BA104+BA105)/$AN105</f>
        <v>0.67497036149430267</v>
      </c>
      <c r="BH105" s="189">
        <f t="shared" ref="BH105:BH147" si="259">(AW104+AW105)/$AN105</f>
        <v>2.5314587537793494</v>
      </c>
      <c r="BI105" s="189">
        <f t="shared" ref="BI105:BI147" si="260">(AX104+AX105)/$AN105</f>
        <v>0</v>
      </c>
      <c r="BJ105" s="189">
        <f t="shared" ref="BJ105:BJ147" si="261">(AY104+AY105)/$AN105</f>
        <v>0.5058313545874048</v>
      </c>
      <c r="BK105" s="189">
        <f t="shared" ref="BK105:BK147" si="262">(AZ104+AZ105)/$AN105</f>
        <v>-6.6484807590215911E-2</v>
      </c>
      <c r="BL105" s="189">
        <f t="shared" ref="BL105:BL147" si="263">(BA104+BA105)/$AN105</f>
        <v>0.67497036149430267</v>
      </c>
      <c r="BN105" s="189">
        <v>4.4222693291387234</v>
      </c>
      <c r="BO105" s="189">
        <v>1.4664950843639077</v>
      </c>
      <c r="BP105" s="189">
        <v>2.1226931098304642</v>
      </c>
      <c r="BQ105" s="189">
        <v>0.64673392180798983</v>
      </c>
      <c r="BR105" s="189">
        <v>0</v>
      </c>
      <c r="BS105" s="189">
        <v>2.599892576770412</v>
      </c>
      <c r="BT105" s="189">
        <v>0.80494766459557821</v>
      </c>
      <c r="BU105" s="189">
        <v>0.87897563926913058</v>
      </c>
      <c r="BV105" s="189">
        <v>0.83985887500885481</v>
      </c>
      <c r="BW105" s="189">
        <v>1.3238172807591346</v>
      </c>
      <c r="BX105" s="189">
        <v>1.9028323906693956</v>
      </c>
      <c r="BY105" s="189">
        <v>2.7358200335228293</v>
      </c>
      <c r="BZ105" s="189">
        <v>1.8910598833990413</v>
      </c>
      <c r="CA105" s="189">
        <v>0.57631099019013698</v>
      </c>
      <c r="CB105" s="189">
        <v>1.0645002169431528</v>
      </c>
      <c r="CC105" s="189">
        <v>4.5384354742781516</v>
      </c>
      <c r="CD105" s="189">
        <v>1.9379247084620761</v>
      </c>
      <c r="CE105" s="189">
        <v>2.1100144348418191</v>
      </c>
      <c r="CF105" s="189">
        <v>0.84119070273457863</v>
      </c>
      <c r="CG105" s="189">
        <v>0.55447854151089548</v>
      </c>
      <c r="CH105" s="189">
        <v>2.186937698070873</v>
      </c>
      <c r="CI105" s="189">
        <v>30.425097640375338</v>
      </c>
      <c r="CJ105" s="189">
        <v>0.44152834237709337</v>
      </c>
      <c r="CK105" s="189">
        <v>0.10981204524576542</v>
      </c>
      <c r="CL105" s="189">
        <v>0</v>
      </c>
      <c r="CM105" s="189">
        <v>0.25410946076277557</v>
      </c>
      <c r="CN105" s="189">
        <v>1.7885979794980609</v>
      </c>
      <c r="CO105" s="189">
        <v>2.3739976869108705E-2</v>
      </c>
      <c r="CP105" s="189">
        <v>0</v>
      </c>
      <c r="CQ105" s="189">
        <v>0</v>
      </c>
      <c r="CR105" s="189">
        <v>3.3481674792619458</v>
      </c>
      <c r="CS105" s="189">
        <v>0.67779682805090202</v>
      </c>
      <c r="CT105" s="189">
        <v>2.698832488673323</v>
      </c>
      <c r="CU105" s="189">
        <v>0</v>
      </c>
    </row>
    <row r="106" spans="1:99" ht="13" x14ac:dyDescent="0.3">
      <c r="A106" s="19" t="s">
        <v>64</v>
      </c>
      <c r="B106" s="12" t="s">
        <v>19</v>
      </c>
      <c r="C106" s="28">
        <v>42415</v>
      </c>
      <c r="D106" s="29">
        <v>0.42708333333333331</v>
      </c>
      <c r="E106" s="10">
        <f t="shared" si="257"/>
        <v>110.25</v>
      </c>
      <c r="F106" s="76">
        <f t="shared" si="233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234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3">
        <v>114</v>
      </c>
      <c r="U106" s="75">
        <v>7.1</v>
      </c>
      <c r="V106" s="57">
        <v>4</v>
      </c>
      <c r="W106" s="71">
        <f t="shared" si="235"/>
        <v>237.49999999999997</v>
      </c>
      <c r="X106" s="85">
        <f t="shared" si="236"/>
        <v>68.5</v>
      </c>
      <c r="Y106" s="33">
        <v>0</v>
      </c>
      <c r="Z106" s="33">
        <f t="shared" si="228"/>
        <v>0</v>
      </c>
      <c r="AA106" s="33">
        <v>12.6</v>
      </c>
      <c r="AB106" s="33">
        <f t="shared" si="229"/>
        <v>24.6</v>
      </c>
      <c r="AC106" s="33">
        <v>0.7</v>
      </c>
      <c r="AD106" s="33">
        <f t="shared" si="230"/>
        <v>1.9</v>
      </c>
      <c r="AE106" s="22">
        <f t="shared" si="231"/>
        <v>110.25</v>
      </c>
      <c r="AF106" s="54">
        <f t="shared" si="237"/>
        <v>32.047789889479184</v>
      </c>
      <c r="AG106" s="167">
        <f t="shared" si="206"/>
        <v>2.1628548581675996E-2</v>
      </c>
      <c r="AH106"/>
      <c r="AI106" s="22">
        <f t="shared" si="232"/>
        <v>2422499999.9999995</v>
      </c>
      <c r="AJ106" s="174">
        <f t="shared" si="243"/>
        <v>0.53632162055855415</v>
      </c>
      <c r="AK106" s="174">
        <f t="shared" si="244"/>
        <v>2.2207934598697888E-2</v>
      </c>
      <c r="AL106" s="172"/>
      <c r="AM106" s="187">
        <f t="shared" si="245"/>
        <v>8.1757812500000018</v>
      </c>
      <c r="AN106" s="187"/>
      <c r="AO106" s="187"/>
      <c r="AP106" s="174"/>
      <c r="AQ106" s="189">
        <f t="shared" si="238"/>
        <v>47.159649122807025</v>
      </c>
      <c r="AR106" s="189">
        <f t="shared" si="239"/>
        <v>0</v>
      </c>
      <c r="AS106" s="189">
        <f t="shared" si="240"/>
        <v>0</v>
      </c>
      <c r="AT106" s="189">
        <f t="shared" si="241"/>
        <v>2.7563437001594897</v>
      </c>
      <c r="AU106" s="189">
        <f t="shared" si="242"/>
        <v>3.3049242424242431</v>
      </c>
      <c r="AV106" s="190" t="s">
        <v>129</v>
      </c>
      <c r="AW106" s="189">
        <f t="shared" si="247"/>
        <v>-2.0281585466556571</v>
      </c>
      <c r="AX106" s="189">
        <f t="shared" si="248"/>
        <v>0</v>
      </c>
      <c r="AY106" s="189">
        <f t="shared" si="249"/>
        <v>1.1700330305532618</v>
      </c>
      <c r="AZ106" s="189">
        <f t="shared" si="250"/>
        <v>-0.30922378199834855</v>
      </c>
      <c r="BA106" s="189">
        <f t="shared" si="251"/>
        <v>-4.3811312964492162</v>
      </c>
      <c r="BB106" s="190" t="s">
        <v>129</v>
      </c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N106" s="189"/>
      <c r="BO106" s="189"/>
      <c r="BP106" s="189"/>
      <c r="BQ106" s="189"/>
      <c r="BR106" s="189"/>
      <c r="BS106" s="189"/>
      <c r="BT106" s="189"/>
      <c r="BU106" s="189"/>
      <c r="BV106" s="189"/>
      <c r="BW106" s="189"/>
      <c r="BX106" s="189"/>
      <c r="BY106" s="189"/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</row>
    <row r="107" spans="1:99" ht="13" x14ac:dyDescent="0.3">
      <c r="A107" s="19" t="s">
        <v>64</v>
      </c>
      <c r="B107" s="12" t="s">
        <v>20</v>
      </c>
      <c r="C107" s="28">
        <v>42416</v>
      </c>
      <c r="D107" s="29">
        <v>0.37847222222222227</v>
      </c>
      <c r="E107" s="10">
        <f t="shared" si="257"/>
        <v>133.08333333333334</v>
      </c>
      <c r="F107" s="76">
        <f t="shared" si="233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234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5">
        <v>6.32</v>
      </c>
      <c r="V107" s="60">
        <v>9.5</v>
      </c>
      <c r="W107" s="71">
        <f t="shared" si="235"/>
        <v>248.89999999999998</v>
      </c>
      <c r="X107" s="85">
        <f t="shared" si="236"/>
        <v>78</v>
      </c>
      <c r="Y107" s="33">
        <v>0</v>
      </c>
      <c r="Z107" s="33">
        <f t="shared" si="228"/>
        <v>0</v>
      </c>
      <c r="AA107" s="33">
        <v>15.4</v>
      </c>
      <c r="AB107" s="33">
        <f t="shared" si="229"/>
        <v>40</v>
      </c>
      <c r="AC107" s="33">
        <v>0</v>
      </c>
      <c r="AD107" s="33">
        <f t="shared" si="230"/>
        <v>1.9</v>
      </c>
      <c r="AE107" s="22">
        <f t="shared" si="231"/>
        <v>133.08333333333334</v>
      </c>
      <c r="AF107" s="54">
        <f t="shared" si="237"/>
        <v>115.35518404075044</v>
      </c>
      <c r="AG107" s="167">
        <f t="shared" si="206"/>
        <v>6.0088082414664927E-3</v>
      </c>
      <c r="AH107"/>
      <c r="AI107" s="22">
        <f t="shared" si="232"/>
        <v>2912129999.9999995</v>
      </c>
      <c r="AJ107" s="174">
        <f t="shared" si="243"/>
        <v>0.18408470741233546</v>
      </c>
      <c r="AK107" s="174">
        <f t="shared" si="244"/>
        <v>8.0621039742628641E-3</v>
      </c>
      <c r="AL107" s="172">
        <f>LN(AI107/AI105)/(AE107-AE105)</f>
        <v>1.533323152829137E-2</v>
      </c>
      <c r="AM107" s="187">
        <f t="shared" si="245"/>
        <v>10.417708333333337</v>
      </c>
      <c r="AN107" s="187">
        <f>AM106+AM107</f>
        <v>18.593489583333337</v>
      </c>
      <c r="AO107" s="187">
        <f t="shared" ref="AO107:AO147" si="264">AM106+AM107</f>
        <v>18.593489583333337</v>
      </c>
      <c r="AP107" s="174"/>
      <c r="AQ107" s="189">
        <f t="shared" si="238"/>
        <v>42.798259553537648</v>
      </c>
      <c r="AR107" s="189">
        <f t="shared" si="239"/>
        <v>0</v>
      </c>
      <c r="AS107" s="189">
        <f t="shared" si="240"/>
        <v>0.30135452137722285</v>
      </c>
      <c r="AT107" s="189">
        <f t="shared" si="241"/>
        <v>2.9263299281119943</v>
      </c>
      <c r="AU107" s="189">
        <f t="shared" si="242"/>
        <v>3.0512145289443819</v>
      </c>
      <c r="AV107" s="190" t="s">
        <v>130</v>
      </c>
      <c r="AW107" s="189">
        <f t="shared" si="247"/>
        <v>12.859649122807028</v>
      </c>
      <c r="AX107" s="189">
        <f t="shared" si="248"/>
        <v>0</v>
      </c>
      <c r="AY107" s="189">
        <f t="shared" si="249"/>
        <v>-0.32</v>
      </c>
      <c r="AZ107" s="189">
        <f t="shared" si="250"/>
        <v>-9.3656299840510382E-2</v>
      </c>
      <c r="BA107" s="189">
        <f t="shared" si="251"/>
        <v>-6.4924242424242884E-2</v>
      </c>
      <c r="BB107" s="190" t="s">
        <v>130</v>
      </c>
      <c r="BC107" s="189">
        <f>(AW106+AW107)/$AN107</f>
        <v>0.58254210580570109</v>
      </c>
      <c r="BD107" s="189">
        <f>(AX106+AX107)/$AN107</f>
        <v>0</v>
      </c>
      <c r="BE107" s="189">
        <f>(AY106+AY107)/$AN107</f>
        <v>4.5716702437352402E-2</v>
      </c>
      <c r="BF107" s="189">
        <f>(AZ106+AZ107)/$AN107</f>
        <v>-2.1667803670376587E-2</v>
      </c>
      <c r="BG107" s="189">
        <f>(BA106+BA107)/$AN107</f>
        <v>-0.23911894101141584</v>
      </c>
      <c r="BH107" s="189">
        <f t="shared" ref="BH107:BH147" si="265">(AW106+AW107)/$AN107</f>
        <v>0.58254210580570109</v>
      </c>
      <c r="BI107" s="189">
        <f t="shared" ref="BI107:BI147" si="266">(AX106+AX107)/$AN107</f>
        <v>0</v>
      </c>
      <c r="BJ107" s="189">
        <f t="shared" ref="BJ107:BJ147" si="267">(AY106+AY107)/$AN107</f>
        <v>4.5716702437352402E-2</v>
      </c>
      <c r="BK107" s="189">
        <f t="shared" ref="BK107:BK147" si="268">(AZ106+AZ107)/$AN107</f>
        <v>-2.1667803670376587E-2</v>
      </c>
      <c r="BL107" s="189">
        <f t="shared" ref="BL107:BL147" si="269">(BA106+BA107)/$AN107</f>
        <v>-0.23911894101141584</v>
      </c>
      <c r="BN107" s="189">
        <v>4.6938120545569104</v>
      </c>
      <c r="BO107" s="189">
        <v>1.1889633244607665</v>
      </c>
      <c r="BP107" s="189">
        <v>1.8335238388805057</v>
      </c>
      <c r="BQ107" s="189">
        <v>3.9772406956106329E-2</v>
      </c>
      <c r="BR107" s="189">
        <v>0</v>
      </c>
      <c r="BS107" s="189">
        <v>3.0552000330481079</v>
      </c>
      <c r="BT107" s="189">
        <v>0.14878884742986659</v>
      </c>
      <c r="BU107" s="189">
        <v>2.2896979400130477</v>
      </c>
      <c r="BV107" s="189">
        <v>0.78627413047342321</v>
      </c>
      <c r="BW107" s="189">
        <v>1.3530765500565227</v>
      </c>
      <c r="BX107" s="189">
        <v>1.5995784624047578</v>
      </c>
      <c r="BY107" s="189">
        <v>2.167618135966435</v>
      </c>
      <c r="BZ107" s="189">
        <v>1.6492231623162892</v>
      </c>
      <c r="CA107" s="189">
        <v>0.54830228693351246</v>
      </c>
      <c r="CB107" s="189">
        <v>0.86513885209594787</v>
      </c>
      <c r="CC107" s="189">
        <v>4.3768175284776705</v>
      </c>
      <c r="CD107" s="189">
        <v>0.79067328105252699</v>
      </c>
      <c r="CE107" s="189">
        <v>1.9448058133090578</v>
      </c>
      <c r="CF107" s="189">
        <v>0.84832719165103654</v>
      </c>
      <c r="CG107" s="189">
        <v>0.33917902506929515</v>
      </c>
      <c r="CH107" s="189">
        <v>1.7849210937991298</v>
      </c>
      <c r="CI107" s="189">
        <v>35.349423534915253</v>
      </c>
      <c r="CJ107" s="189">
        <v>1.388416308630295</v>
      </c>
      <c r="CK107" s="189">
        <v>0.32693013181020525</v>
      </c>
      <c r="CL107" s="189">
        <v>0</v>
      </c>
      <c r="CM107" s="189">
        <v>0.61361846102630491</v>
      </c>
      <c r="CN107" s="189">
        <v>3.1417472588306574</v>
      </c>
      <c r="CO107" s="189">
        <v>2.5258129816857176E-2</v>
      </c>
      <c r="CP107" s="189">
        <v>0.3446722976147959</v>
      </c>
      <c r="CQ107" s="189">
        <v>0.43315384602102946</v>
      </c>
      <c r="CR107" s="189">
        <v>0.19498606010414102</v>
      </c>
      <c r="CS107" s="189">
        <v>2.6219439903391391</v>
      </c>
      <c r="CT107" s="189">
        <v>3.1496070622229908</v>
      </c>
      <c r="CU107" s="189">
        <v>0</v>
      </c>
    </row>
    <row r="108" spans="1:99" ht="13" x14ac:dyDescent="0.3">
      <c r="A108" s="19" t="s">
        <v>64</v>
      </c>
      <c r="B108" s="12" t="s">
        <v>21</v>
      </c>
      <c r="C108" s="28">
        <v>42417</v>
      </c>
      <c r="D108" s="62">
        <v>0.41666666666666669</v>
      </c>
      <c r="E108" s="10">
        <f t="shared" si="257"/>
        <v>158</v>
      </c>
      <c r="F108" s="76">
        <f t="shared" si="233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234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5">
        <v>5.74</v>
      </c>
      <c r="V108" s="60">
        <v>4</v>
      </c>
      <c r="W108" s="71">
        <f t="shared" si="235"/>
        <v>239.39999999999998</v>
      </c>
      <c r="X108" s="85">
        <f t="shared" si="236"/>
        <v>82</v>
      </c>
      <c r="Y108" s="33">
        <v>0</v>
      </c>
      <c r="Z108" s="33">
        <f t="shared" si="228"/>
        <v>0</v>
      </c>
      <c r="AA108" s="33">
        <v>0</v>
      </c>
      <c r="AB108" s="33">
        <f t="shared" si="229"/>
        <v>40</v>
      </c>
      <c r="AC108" s="33">
        <v>0</v>
      </c>
      <c r="AD108" s="33">
        <f t="shared" si="230"/>
        <v>1.9</v>
      </c>
      <c r="AE108" s="22">
        <f t="shared" si="231"/>
        <v>158</v>
      </c>
      <c r="AF108" s="54">
        <f t="shared" si="237"/>
        <v>210.58716680436504</v>
      </c>
      <c r="AG108" s="167">
        <f t="shared" si="206"/>
        <v>3.2914977255184656E-3</v>
      </c>
      <c r="AH108"/>
      <c r="AI108" s="22">
        <f t="shared" si="232"/>
        <v>3040379999.9999995</v>
      </c>
      <c r="AJ108" s="174">
        <f t="shared" si="243"/>
        <v>4.3097735411161554E-2</v>
      </c>
      <c r="AK108" s="174">
        <f t="shared" si="244"/>
        <v>1.7296749997790597E-3</v>
      </c>
      <c r="AL108" s="172"/>
      <c r="AM108" s="187">
        <f t="shared" si="245"/>
        <v>12.665972222222216</v>
      </c>
      <c r="AN108" s="187"/>
      <c r="AO108" s="187"/>
      <c r="AP108" s="174"/>
      <c r="AQ108" s="189">
        <f t="shared" si="238"/>
        <v>33</v>
      </c>
      <c r="AR108" s="189">
        <f t="shared" si="239"/>
        <v>0</v>
      </c>
      <c r="AS108" s="189">
        <f t="shared" si="240"/>
        <v>0</v>
      </c>
      <c r="AT108" s="189">
        <f t="shared" si="241"/>
        <v>3.02</v>
      </c>
      <c r="AU108" s="189">
        <f t="shared" si="242"/>
        <v>4.8800000000000008</v>
      </c>
      <c r="AV108" s="190" t="s">
        <v>131</v>
      </c>
      <c r="AW108" s="189">
        <f t="shared" si="247"/>
        <v>9.7982595535376475</v>
      </c>
      <c r="AX108" s="189">
        <f t="shared" si="248"/>
        <v>0</v>
      </c>
      <c r="AY108" s="189">
        <f t="shared" si="249"/>
        <v>0.30135452137722285</v>
      </c>
      <c r="AZ108" s="189">
        <f t="shared" si="250"/>
        <v>-9.367007188800569E-2</v>
      </c>
      <c r="BA108" s="189">
        <f t="shared" si="251"/>
        <v>1.828785471055618</v>
      </c>
      <c r="BB108" s="190" t="s">
        <v>131</v>
      </c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</row>
    <row r="109" spans="1:99" ht="13" x14ac:dyDescent="0.3">
      <c r="A109" s="19" t="s">
        <v>64</v>
      </c>
      <c r="B109" s="12" t="s">
        <v>22</v>
      </c>
      <c r="C109" s="28">
        <v>42418</v>
      </c>
      <c r="D109" s="63">
        <v>0.375</v>
      </c>
      <c r="E109" s="10">
        <f t="shared" si="257"/>
        <v>181</v>
      </c>
      <c r="F109" s="76">
        <f t="shared" si="233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234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5">
        <v>6.16</v>
      </c>
      <c r="V109" s="60">
        <v>9</v>
      </c>
      <c r="W109" s="71">
        <f t="shared" si="235"/>
        <v>236.7</v>
      </c>
      <c r="X109" s="85">
        <f t="shared" si="236"/>
        <v>91</v>
      </c>
      <c r="Y109" s="33">
        <v>0</v>
      </c>
      <c r="Z109" s="33">
        <f t="shared" si="228"/>
        <v>0</v>
      </c>
      <c r="AA109" s="33">
        <v>0</v>
      </c>
      <c r="AB109" s="33">
        <f t="shared" si="229"/>
        <v>40</v>
      </c>
      <c r="AC109" s="33">
        <v>1.3</v>
      </c>
      <c r="AD109" s="33">
        <f t="shared" si="230"/>
        <v>3.2</v>
      </c>
      <c r="AE109" s="22">
        <f t="shared" si="231"/>
        <v>181</v>
      </c>
      <c r="AF109" s="54">
        <f t="shared" si="237"/>
        <v>260.97540496603563</v>
      </c>
      <c r="AG109" s="167">
        <f t="shared" si="206"/>
        <v>2.6559866078190554E-3</v>
      </c>
      <c r="AH109"/>
      <c r="AI109" s="22">
        <f t="shared" si="232"/>
        <v>3195450000</v>
      </c>
      <c r="AJ109" s="174">
        <f t="shared" si="243"/>
        <v>4.9745415375903705E-2</v>
      </c>
      <c r="AK109" s="174">
        <f t="shared" si="244"/>
        <v>2.162844146778422E-3</v>
      </c>
      <c r="AL109" s="172">
        <f>LN(AI109/AI107)/(AE109-AE107)</f>
        <v>1.937596190338756E-3</v>
      </c>
      <c r="AM109" s="187">
        <f t="shared" si="245"/>
        <v>12.554166666666667</v>
      </c>
      <c r="AN109" s="187">
        <f>AM108+AM109</f>
        <v>25.220138888888883</v>
      </c>
      <c r="AO109" s="187">
        <f t="shared" ref="AO109:AO147" si="270">AM108+AM109</f>
        <v>25.220138888888883</v>
      </c>
      <c r="AP109" s="174"/>
      <c r="AQ109" s="189">
        <f t="shared" si="238"/>
        <v>31.618991596638654</v>
      </c>
      <c r="AR109" s="189">
        <f t="shared" si="239"/>
        <v>0</v>
      </c>
      <c r="AS109" s="189">
        <f t="shared" si="240"/>
        <v>0</v>
      </c>
      <c r="AT109" s="189">
        <f t="shared" si="241"/>
        <v>3.0830672268907566</v>
      </c>
      <c r="AU109" s="189">
        <f t="shared" si="242"/>
        <v>5.9970630252100836</v>
      </c>
      <c r="AV109" s="190" t="s">
        <v>132</v>
      </c>
      <c r="AW109" s="189">
        <f t="shared" si="247"/>
        <v>13.399999999999999</v>
      </c>
      <c r="AX109" s="189">
        <f t="shared" si="248"/>
        <v>0</v>
      </c>
      <c r="AY109" s="189">
        <f t="shared" si="249"/>
        <v>0</v>
      </c>
      <c r="AZ109" s="189">
        <f t="shared" si="250"/>
        <v>-8.0000000000000071E-2</v>
      </c>
      <c r="BA109" s="189">
        <f t="shared" si="251"/>
        <v>1.1499999999999995</v>
      </c>
      <c r="BB109" s="190" t="s">
        <v>132</v>
      </c>
      <c r="BC109" s="189">
        <f>(AW108+AW109)/$AN109</f>
        <v>0.9198307612714216</v>
      </c>
      <c r="BD109" s="189">
        <f>(AX108+AX109)/$AN109</f>
        <v>0</v>
      </c>
      <c r="BE109" s="189">
        <f>(AY108+AY109)/$AN109</f>
        <v>1.1948963592345211E-2</v>
      </c>
      <c r="BF109" s="189">
        <f>(AZ108+AZ109)/$AN109</f>
        <v>-6.8861663551154657E-3</v>
      </c>
      <c r="BG109" s="189">
        <f>(BA108+BA109)/$AN109</f>
        <v>0.11811138250186111</v>
      </c>
      <c r="BH109" s="189">
        <f t="shared" ref="BH109:BH147" si="271">(AW108+AW109)/$AN109</f>
        <v>0.9198307612714216</v>
      </c>
      <c r="BI109" s="189">
        <f t="shared" ref="BI109:BI147" si="272">(AX108+AX109)/$AN109</f>
        <v>0</v>
      </c>
      <c r="BJ109" s="189">
        <f t="shared" ref="BJ109:BJ147" si="273">(AY108+AY109)/$AN109</f>
        <v>1.1948963592345211E-2</v>
      </c>
      <c r="BK109" s="189">
        <f t="shared" ref="BK109:BK147" si="274">(AZ108+AZ109)/$AN109</f>
        <v>-6.8861663551154657E-3</v>
      </c>
      <c r="BL109" s="189">
        <f t="shared" ref="BL109:BL147" si="275">(BA108+BA109)/$AN109</f>
        <v>0.11811138250186111</v>
      </c>
      <c r="BN109" s="189">
        <v>0.17814116106950689</v>
      </c>
      <c r="BO109" s="189">
        <v>1.0321761412109522</v>
      </c>
      <c r="BP109" s="189">
        <v>1.3552823523094206</v>
      </c>
      <c r="BQ109" s="189">
        <v>0</v>
      </c>
      <c r="BR109" s="189">
        <v>0</v>
      </c>
      <c r="BS109" s="189">
        <v>3.8280626897233057</v>
      </c>
      <c r="BT109" s="189">
        <v>0</v>
      </c>
      <c r="BU109" s="189">
        <v>3.7887642924371039</v>
      </c>
      <c r="BV109" s="189">
        <v>0.7797818595299626</v>
      </c>
      <c r="BW109" s="189">
        <v>1.6270947183365287</v>
      </c>
      <c r="BX109" s="189">
        <v>1.1323881065997199</v>
      </c>
      <c r="BY109" s="189">
        <v>1.2267357296120858</v>
      </c>
      <c r="BZ109" s="189">
        <v>1.4505039491561207</v>
      </c>
      <c r="CA109" s="189">
        <v>0.49771818852048172</v>
      </c>
      <c r="CB109" s="189">
        <v>0.76077339979534153</v>
      </c>
      <c r="CC109" s="189">
        <v>4.3570696695201194</v>
      </c>
      <c r="CD109" s="189">
        <v>0.15158877719525574</v>
      </c>
      <c r="CE109" s="189">
        <v>1.8752094234211309</v>
      </c>
      <c r="CF109" s="189">
        <v>0.76396348088581045</v>
      </c>
      <c r="CG109" s="189">
        <v>0.20641283124809953</v>
      </c>
      <c r="CH109" s="189">
        <v>1.335229118637786</v>
      </c>
      <c r="CI109" s="189">
        <v>19.802596445430044</v>
      </c>
      <c r="CJ109" s="189">
        <v>3.2184806399596195</v>
      </c>
      <c r="CK109" s="189">
        <v>0.50983470574065004</v>
      </c>
      <c r="CL109" s="189">
        <v>0</v>
      </c>
      <c r="CM109" s="189">
        <v>0.9580686192917881</v>
      </c>
      <c r="CN109" s="189">
        <v>4.070862912576354</v>
      </c>
      <c r="CO109" s="189">
        <v>2.9842693557152501E-2</v>
      </c>
      <c r="CP109" s="189">
        <v>1.2478136700679074</v>
      </c>
      <c r="CQ109" s="189">
        <v>0.49878290847235318</v>
      </c>
      <c r="CR109" s="189">
        <v>0.11245145007566031</v>
      </c>
      <c r="CS109" s="189">
        <v>1.2869468475792489</v>
      </c>
      <c r="CT109" s="189">
        <v>3.697189396553425</v>
      </c>
      <c r="CU109" s="189">
        <v>0</v>
      </c>
    </row>
    <row r="110" spans="1:99" ht="13" x14ac:dyDescent="0.3">
      <c r="A110" s="19" t="s">
        <v>64</v>
      </c>
      <c r="B110" s="12" t="s">
        <v>23</v>
      </c>
      <c r="C110" s="28">
        <v>42419</v>
      </c>
      <c r="D110" s="63">
        <v>0.41319444444444442</v>
      </c>
      <c r="E110" s="10">
        <f t="shared" si="257"/>
        <v>205.91666666666669</v>
      </c>
      <c r="F110" s="76">
        <f t="shared" si="233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234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5">
        <v>6.52</v>
      </c>
      <c r="V110" s="57">
        <v>4</v>
      </c>
      <c r="W110" s="71">
        <f t="shared" si="235"/>
        <v>229</v>
      </c>
      <c r="X110" s="85">
        <f t="shared" si="236"/>
        <v>95</v>
      </c>
      <c r="Y110" s="33">
        <v>0</v>
      </c>
      <c r="Z110" s="33">
        <f t="shared" si="228"/>
        <v>0</v>
      </c>
      <c r="AA110" s="33">
        <v>0</v>
      </c>
      <c r="AB110" s="33">
        <f t="shared" si="229"/>
        <v>40</v>
      </c>
      <c r="AC110" s="33">
        <v>1.3</v>
      </c>
      <c r="AD110" s="33">
        <f t="shared" si="230"/>
        <v>4.5</v>
      </c>
      <c r="AE110" s="22">
        <f t="shared" si="231"/>
        <v>205.91666666666669</v>
      </c>
      <c r="AF110" s="151">
        <f t="shared" si="237"/>
        <v>2340.1986654741318</v>
      </c>
      <c r="AG110" s="167">
        <f t="shared" si="206"/>
        <v>2.9619159722899484E-4</v>
      </c>
      <c r="AH110"/>
      <c r="AI110" s="22">
        <f t="shared" si="232"/>
        <v>3114400000</v>
      </c>
      <c r="AJ110" s="174">
        <f t="shared" si="243"/>
        <v>-2.5691405668076029E-2</v>
      </c>
      <c r="AK110" s="174">
        <f t="shared" si="244"/>
        <v>-1.0310932040699403E-3</v>
      </c>
      <c r="AL110" s="172"/>
      <c r="AM110" s="187">
        <f t="shared" si="245"/>
        <v>14.067534722222234</v>
      </c>
      <c r="AN110" s="187"/>
      <c r="AO110" s="187"/>
      <c r="AP110" s="174"/>
      <c r="AQ110" s="189">
        <f t="shared" si="238"/>
        <v>31.324793747286144</v>
      </c>
      <c r="AR110" s="189">
        <f t="shared" si="239"/>
        <v>0</v>
      </c>
      <c r="AS110" s="189">
        <f t="shared" si="240"/>
        <v>0</v>
      </c>
      <c r="AT110" s="189">
        <f t="shared" si="241"/>
        <v>3.1719930525401647</v>
      </c>
      <c r="AU110" s="189">
        <f t="shared" si="242"/>
        <v>6.3638732088580126</v>
      </c>
      <c r="AV110" s="190" t="s">
        <v>133</v>
      </c>
      <c r="AW110" s="189">
        <f t="shared" si="247"/>
        <v>12.718991596638656</v>
      </c>
      <c r="AX110" s="189">
        <f t="shared" si="248"/>
        <v>0</v>
      </c>
      <c r="AY110" s="189">
        <f t="shared" si="249"/>
        <v>0</v>
      </c>
      <c r="AZ110" s="189">
        <f t="shared" si="250"/>
        <v>-0.10693277310924332</v>
      </c>
      <c r="BA110" s="189">
        <f t="shared" si="251"/>
        <v>0.40293697478991675</v>
      </c>
      <c r="BB110" s="190" t="s">
        <v>133</v>
      </c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</row>
    <row r="111" spans="1:99" ht="14.5" customHeight="1" x14ac:dyDescent="0.3">
      <c r="A111" s="19" t="s">
        <v>64</v>
      </c>
      <c r="B111" s="12" t="s">
        <v>24</v>
      </c>
      <c r="C111" s="28">
        <v>42420</v>
      </c>
      <c r="D111" s="63">
        <v>0.53819444444444442</v>
      </c>
      <c r="E111" s="10">
        <f t="shared" si="257"/>
        <v>232.91666666666669</v>
      </c>
      <c r="F111" s="79">
        <f t="shared" si="233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234"/>
        <v>0.40000000000000036</v>
      </c>
      <c r="L111" s="53">
        <f t="shared" ref="L111:L115" si="276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5">
        <v>6.82</v>
      </c>
      <c r="V111" s="57">
        <v>4</v>
      </c>
      <c r="W111" s="71">
        <f t="shared" si="235"/>
        <v>225.6</v>
      </c>
      <c r="X111" s="85">
        <f t="shared" si="236"/>
        <v>99</v>
      </c>
      <c r="Y111" s="33">
        <v>0</v>
      </c>
      <c r="Z111" s="33">
        <f t="shared" si="228"/>
        <v>0</v>
      </c>
      <c r="AA111" s="33">
        <v>0</v>
      </c>
      <c r="AB111" s="33">
        <f t="shared" si="229"/>
        <v>40</v>
      </c>
      <c r="AC111" s="33">
        <v>0.6</v>
      </c>
      <c r="AD111" s="33">
        <f t="shared" si="230"/>
        <v>5.0999999999999996</v>
      </c>
      <c r="AE111" s="22">
        <f t="shared" si="231"/>
        <v>232.91666666666669</v>
      </c>
      <c r="AF111" s="54">
        <f t="shared" si="237"/>
        <v>-88.205567191056517</v>
      </c>
      <c r="AG111" s="167">
        <f t="shared" si="206"/>
        <v>-7.8583155534679896E-3</v>
      </c>
      <c r="AH111"/>
      <c r="AI111" s="22">
        <f t="shared" si="232"/>
        <v>2481600000</v>
      </c>
      <c r="AJ111" s="174">
        <f t="shared" si="243"/>
        <v>-0.22713300387397165</v>
      </c>
      <c r="AK111" s="174">
        <f t="shared" si="244"/>
        <v>-8.4123334768137648E-3</v>
      </c>
      <c r="AL111" s="172">
        <f>LN(AI111/AI109)/(AE111-AE109)</f>
        <v>-4.8698120618050882E-3</v>
      </c>
      <c r="AM111" s="187">
        <f t="shared" si="245"/>
        <v>13.8375</v>
      </c>
      <c r="AN111" s="187">
        <f>AM110+AM111</f>
        <v>27.905034722222233</v>
      </c>
      <c r="AO111" s="187"/>
      <c r="AP111" s="174"/>
      <c r="AQ111" s="189">
        <f t="shared" si="238"/>
        <v>29.425994694960213</v>
      </c>
      <c r="AR111" s="189">
        <f t="shared" si="239"/>
        <v>0</v>
      </c>
      <c r="AS111" s="189">
        <f t="shared" si="240"/>
        <v>0</v>
      </c>
      <c r="AT111" s="189">
        <f t="shared" si="241"/>
        <v>3.0917771883289125</v>
      </c>
      <c r="AU111" s="189">
        <f t="shared" si="242"/>
        <v>6.4029708222811665</v>
      </c>
      <c r="AV111" s="190" t="s">
        <v>134</v>
      </c>
      <c r="AW111" s="189">
        <f t="shared" si="247"/>
        <v>7.7247937472861423</v>
      </c>
      <c r="AX111" s="189">
        <f t="shared" si="248"/>
        <v>0</v>
      </c>
      <c r="AY111" s="189">
        <f t="shared" si="249"/>
        <v>0</v>
      </c>
      <c r="AZ111" s="189">
        <f t="shared" si="250"/>
        <v>7.1993052540164637E-2</v>
      </c>
      <c r="BA111" s="189">
        <f t="shared" si="251"/>
        <v>5.6126791141987376E-2</v>
      </c>
      <c r="BB111" s="190" t="s">
        <v>134</v>
      </c>
      <c r="BC111" s="189">
        <f>(AW110+AW111)/$AN111</f>
        <v>0.73261995720235917</v>
      </c>
      <c r="BD111" s="189">
        <f>(AX110+AX111)/$AN111</f>
        <v>0</v>
      </c>
      <c r="BE111" s="189">
        <f>(AY110+AY111)/$AN111</f>
        <v>0</v>
      </c>
      <c r="BF111" s="189">
        <f>(AZ110+AZ111)/$AN111</f>
        <v>-1.2520937858304961E-3</v>
      </c>
      <c r="BG111" s="189">
        <f>(BA110+BA111)/$AN111</f>
        <v>1.6450929751623915E-2</v>
      </c>
      <c r="BH111" s="189"/>
      <c r="BI111" s="189"/>
      <c r="BJ111" s="189"/>
      <c r="BK111" s="189"/>
      <c r="BL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</row>
    <row r="112" spans="1:99" ht="13" x14ac:dyDescent="0.3">
      <c r="A112" s="19" t="s">
        <v>64</v>
      </c>
      <c r="B112" s="12" t="s">
        <v>25</v>
      </c>
      <c r="C112" s="28">
        <v>42421</v>
      </c>
      <c r="D112" s="63">
        <v>0.53125</v>
      </c>
      <c r="E112" s="10">
        <f t="shared" si="257"/>
        <v>256.75</v>
      </c>
      <c r="F112" s="79">
        <f t="shared" si="233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234"/>
        <v>0.59999999999999964</v>
      </c>
      <c r="L112" s="53">
        <f t="shared" si="276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5">
        <v>7.15</v>
      </c>
      <c r="V112" s="60">
        <v>4</v>
      </c>
      <c r="W112" s="71">
        <f t="shared" si="235"/>
        <v>222.9</v>
      </c>
      <c r="X112" s="85">
        <f t="shared" si="236"/>
        <v>103</v>
      </c>
      <c r="Y112" s="33">
        <v>0</v>
      </c>
      <c r="Z112" s="33">
        <f t="shared" si="228"/>
        <v>0</v>
      </c>
      <c r="AA112" s="33">
        <v>0</v>
      </c>
      <c r="AB112" s="33">
        <f t="shared" si="229"/>
        <v>40</v>
      </c>
      <c r="AC112" s="33">
        <v>1.3</v>
      </c>
      <c r="AD112" s="33">
        <f t="shared" si="230"/>
        <v>6.3999999999999995</v>
      </c>
      <c r="AE112" s="22">
        <f t="shared" si="231"/>
        <v>256.75</v>
      </c>
      <c r="AF112" s="54">
        <f t="shared" si="237"/>
        <v>-193.53370473743627</v>
      </c>
      <c r="AG112" s="167">
        <f t="shared" si="206"/>
        <v>-3.5815321238247661E-3</v>
      </c>
      <c r="AH112"/>
      <c r="AI112" s="22">
        <f t="shared" si="232"/>
        <v>2251290000</v>
      </c>
      <c r="AJ112" s="174">
        <f t="shared" si="243"/>
        <v>-9.7400128183237497E-2</v>
      </c>
      <c r="AK112" s="174">
        <f t="shared" si="244"/>
        <v>-4.0867186650309474E-3</v>
      </c>
      <c r="AL112" s="172"/>
      <c r="AM112" s="187">
        <f t="shared" si="245"/>
        <v>10.476736111111103</v>
      </c>
      <c r="AN112" s="187"/>
      <c r="AO112" s="187"/>
      <c r="AP112" s="174"/>
      <c r="AQ112" s="189">
        <f t="shared" si="238"/>
        <v>31.662845673505796</v>
      </c>
      <c r="AR112" s="189">
        <f t="shared" si="239"/>
        <v>0</v>
      </c>
      <c r="AS112" s="189">
        <f t="shared" si="240"/>
        <v>0</v>
      </c>
      <c r="AT112" s="189">
        <f t="shared" si="241"/>
        <v>3.5095316681534343</v>
      </c>
      <c r="AU112" s="189">
        <f t="shared" si="242"/>
        <v>6.3430062444246218</v>
      </c>
      <c r="AV112" s="190" t="s">
        <v>135</v>
      </c>
      <c r="AW112" s="189">
        <f t="shared" si="247"/>
        <v>10.525994694960215</v>
      </c>
      <c r="AX112" s="189">
        <f t="shared" si="248"/>
        <v>0</v>
      </c>
      <c r="AY112" s="189">
        <f t="shared" si="249"/>
        <v>0</v>
      </c>
      <c r="AZ112" s="189">
        <f t="shared" si="250"/>
        <v>-0.43822281167108734</v>
      </c>
      <c r="BA112" s="189">
        <f t="shared" si="251"/>
        <v>-2.2970822281166647E-2</v>
      </c>
      <c r="BB112" s="190" t="s">
        <v>135</v>
      </c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</row>
    <row r="113" spans="1:99" ht="13" x14ac:dyDescent="0.3">
      <c r="A113" s="19" t="s">
        <v>64</v>
      </c>
      <c r="B113" s="12" t="s">
        <v>26</v>
      </c>
      <c r="C113" s="28">
        <v>42422</v>
      </c>
      <c r="D113" s="63">
        <v>0.35416666666666669</v>
      </c>
      <c r="E113" s="10">
        <f t="shared" si="257"/>
        <v>276.5</v>
      </c>
      <c r="F113" s="76">
        <f t="shared" si="233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234"/>
        <v>0.35000000000000053</v>
      </c>
      <c r="L113" s="53">
        <f t="shared" si="276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0">
        <v>7.48</v>
      </c>
      <c r="V113" s="57">
        <v>12</v>
      </c>
      <c r="W113" s="71">
        <f t="shared" si="235"/>
        <v>219.6</v>
      </c>
      <c r="X113" s="85">
        <f t="shared" si="236"/>
        <v>115</v>
      </c>
      <c r="Y113" s="33">
        <v>0</v>
      </c>
      <c r="Z113" s="33">
        <f t="shared" si="228"/>
        <v>0</v>
      </c>
      <c r="AA113" s="61">
        <v>0</v>
      </c>
      <c r="AB113" s="33">
        <f t="shared" si="229"/>
        <v>40</v>
      </c>
      <c r="AC113" s="61">
        <v>0.7</v>
      </c>
      <c r="AD113" s="33">
        <f t="shared" si="230"/>
        <v>7.1</v>
      </c>
      <c r="AE113" s="22">
        <f t="shared" si="231"/>
        <v>276.5</v>
      </c>
      <c r="AF113" s="54">
        <f t="shared" si="237"/>
        <v>-47.915551916684258</v>
      </c>
      <c r="AG113" s="167">
        <f t="shared" si="206"/>
        <v>-1.446601683238862E-2</v>
      </c>
      <c r="AH113"/>
      <c r="AI113" s="22">
        <f t="shared" si="232"/>
        <v>1666764000</v>
      </c>
      <c r="AJ113" s="174">
        <f t="shared" si="243"/>
        <v>-0.30061936319612281</v>
      </c>
      <c r="AK113" s="174">
        <f t="shared" si="244"/>
        <v>-1.5221233579550523E-2</v>
      </c>
      <c r="AL113" s="172">
        <f>LN(AI113/AI111)/(AE113-AE111)</f>
        <v>-9.1323783872893378E-3</v>
      </c>
      <c r="AM113" s="187">
        <f t="shared" si="245"/>
        <v>7.2786979166666654</v>
      </c>
      <c r="AN113" s="187">
        <f>AM112+AM113</f>
        <v>17.755434027777767</v>
      </c>
      <c r="AO113" s="187">
        <f t="shared" ref="AO113" si="277">AM112+AM113+AM111+AM110</f>
        <v>45.66046875</v>
      </c>
      <c r="AP113" s="174"/>
      <c r="AQ113" s="189">
        <f t="shared" si="238"/>
        <v>36.260916931457103</v>
      </c>
      <c r="AR113" s="189">
        <f t="shared" si="239"/>
        <v>0</v>
      </c>
      <c r="AS113" s="189">
        <f t="shared" si="240"/>
        <v>0</v>
      </c>
      <c r="AT113" s="189">
        <f t="shared" si="241"/>
        <v>3.8377666817975489</v>
      </c>
      <c r="AU113" s="189">
        <f t="shared" si="242"/>
        <v>6.5291874716295961</v>
      </c>
      <c r="AV113" s="190" t="s">
        <v>136</v>
      </c>
      <c r="AW113" s="189">
        <f t="shared" si="247"/>
        <v>2.3628456735057952</v>
      </c>
      <c r="AX113" s="189">
        <f t="shared" si="248"/>
        <v>0</v>
      </c>
      <c r="AY113" s="189">
        <f t="shared" si="249"/>
        <v>0</v>
      </c>
      <c r="AZ113" s="189">
        <f t="shared" si="250"/>
        <v>-0.34046833184656577</v>
      </c>
      <c r="BA113" s="189">
        <f t="shared" si="251"/>
        <v>0.20699375557537802</v>
      </c>
      <c r="BB113" s="190" t="s">
        <v>136</v>
      </c>
      <c r="BC113" s="189">
        <f>(AW112+AW113)/$AN113</f>
        <v>0.72590962002403669</v>
      </c>
      <c r="BD113" s="189">
        <f>(AX112+AX113)/$AN113</f>
        <v>0</v>
      </c>
      <c r="BE113" s="189">
        <f>(AY112+AY113)/$AN113</f>
        <v>0</v>
      </c>
      <c r="BF113" s="189">
        <f>(AZ112+AZ113)/$AN113</f>
        <v>-4.385649724469802E-2</v>
      </c>
      <c r="BG113" s="189">
        <f>(BA112+BA113)/$AN113</f>
        <v>1.0364316242921114E-2</v>
      </c>
      <c r="BH113" s="189">
        <f t="shared" ref="BH113:BL113" si="278">(AW112+AW113+AW111+AW110)/$AO113</f>
        <v>0.7300105895735205</v>
      </c>
      <c r="BI113" s="189">
        <f t="shared" si="278"/>
        <v>0</v>
      </c>
      <c r="BJ113" s="189">
        <f t="shared" si="278"/>
        <v>0</v>
      </c>
      <c r="BK113" s="189">
        <f t="shared" si="278"/>
        <v>-1.7819152679783467E-2</v>
      </c>
      <c r="BL113" s="189">
        <f t="shared" si="278"/>
        <v>1.4084101999634323E-2</v>
      </c>
      <c r="BN113" s="189">
        <v>0.37551845079468776</v>
      </c>
      <c r="BO113" s="189">
        <v>1.1379060393742386</v>
      </c>
      <c r="BP113" s="189">
        <v>0.52114022456915576</v>
      </c>
      <c r="BQ113" s="189">
        <v>0</v>
      </c>
      <c r="BR113" s="189">
        <v>0</v>
      </c>
      <c r="BS113" s="189">
        <v>4.528424159093138</v>
      </c>
      <c r="BT113" s="189">
        <v>2.9757769485973314E-2</v>
      </c>
      <c r="BU113" s="189">
        <v>5.06322474315124</v>
      </c>
      <c r="BV113" s="189">
        <v>0.79371788872465332</v>
      </c>
      <c r="BW113" s="189">
        <v>1.6808220897400785</v>
      </c>
      <c r="BX113" s="189">
        <v>0.55457510005528576</v>
      </c>
      <c r="BY113" s="189">
        <v>0.38773176761852396</v>
      </c>
      <c r="BZ113" s="189">
        <v>1.5639635258918605</v>
      </c>
      <c r="CA113" s="189">
        <v>0.48102434938256144</v>
      </c>
      <c r="CB113" s="189">
        <v>0.70335469439473375</v>
      </c>
      <c r="CC113" s="189">
        <v>4.5823292710554835</v>
      </c>
      <c r="CD113" s="189">
        <v>0.27561595853682858</v>
      </c>
      <c r="CE113" s="189">
        <v>1.663420661558759</v>
      </c>
      <c r="CF113" s="189">
        <v>0.52901305422880751</v>
      </c>
      <c r="CG113" s="189">
        <v>0.20812610355758213</v>
      </c>
      <c r="CH113" s="189">
        <v>0.90372877546304398</v>
      </c>
      <c r="CI113" s="189">
        <v>30.176478589238002</v>
      </c>
      <c r="CJ113" s="189">
        <v>8.3485635045700448</v>
      </c>
      <c r="CK113" s="189">
        <v>0.76430932748737879</v>
      </c>
      <c r="CL113" s="189">
        <v>4.1679969168620733E-2</v>
      </c>
      <c r="CM113" s="189">
        <v>0.99375776963191098</v>
      </c>
      <c r="CN113" s="189">
        <v>3.7352170221469509</v>
      </c>
      <c r="CO113" s="189">
        <v>0.11810379636692785</v>
      </c>
      <c r="CP113" s="189">
        <v>2.0211215830683482</v>
      </c>
      <c r="CQ113" s="189">
        <v>1.1564863174374662</v>
      </c>
      <c r="CR113" s="189">
        <v>0.2167463517516357</v>
      </c>
      <c r="CS113" s="189">
        <v>0.47474567056341571</v>
      </c>
      <c r="CT113" s="189">
        <v>5.0568213630044383</v>
      </c>
      <c r="CU113" s="189">
        <v>0.27522812048823969</v>
      </c>
    </row>
    <row r="114" spans="1:99" ht="14.5" x14ac:dyDescent="0.35">
      <c r="A114" s="19" t="s">
        <v>64</v>
      </c>
      <c r="B114" s="12" t="s">
        <v>27</v>
      </c>
      <c r="C114" s="28">
        <v>42423</v>
      </c>
      <c r="D114" s="63">
        <v>0.42708333333333331</v>
      </c>
      <c r="E114" s="10">
        <f t="shared" si="257"/>
        <v>302.25</v>
      </c>
      <c r="F114" s="76">
        <f t="shared" si="233"/>
        <v>12.59375</v>
      </c>
      <c r="G114" s="154">
        <v>7.22</v>
      </c>
      <c r="H114" s="154">
        <v>8.14</v>
      </c>
      <c r="I114" s="153">
        <v>88.7</v>
      </c>
      <c r="J114" s="153">
        <v>13.6</v>
      </c>
      <c r="K114" s="53">
        <f t="shared" si="234"/>
        <v>0.92000000000000082</v>
      </c>
      <c r="L114" s="53">
        <f t="shared" si="276"/>
        <v>5.66</v>
      </c>
      <c r="M114" s="153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0">
        <v>7.66</v>
      </c>
      <c r="V114" s="57">
        <v>10</v>
      </c>
      <c r="W114" s="71">
        <f t="shared" si="235"/>
        <v>208.6</v>
      </c>
      <c r="X114" s="85">
        <f t="shared" si="236"/>
        <v>125</v>
      </c>
      <c r="Y114" s="33">
        <v>1</v>
      </c>
      <c r="Z114" s="33">
        <f t="shared" si="228"/>
        <v>1</v>
      </c>
      <c r="AA114" s="61">
        <v>0</v>
      </c>
      <c r="AB114" s="33">
        <f t="shared" si="229"/>
        <v>40</v>
      </c>
      <c r="AC114" s="61">
        <v>0</v>
      </c>
      <c r="AD114" s="33">
        <f t="shared" si="230"/>
        <v>7.1</v>
      </c>
      <c r="AE114" s="22">
        <f t="shared" si="231"/>
        <v>302.25</v>
      </c>
      <c r="AF114" s="54">
        <f t="shared" si="237"/>
        <v>-357.13766339881539</v>
      </c>
      <c r="AG114" s="167">
        <f t="shared" si="206"/>
        <v>-1.9408403302059697E-3</v>
      </c>
      <c r="AH114"/>
      <c r="AI114" s="22">
        <f t="shared" si="232"/>
        <v>1506091999.9999998</v>
      </c>
      <c r="AJ114" s="174">
        <f t="shared" si="243"/>
        <v>-0.10136580557150729</v>
      </c>
      <c r="AK114" s="174">
        <f t="shared" si="244"/>
        <v>-3.9365361386993125E-3</v>
      </c>
      <c r="AL114" s="172"/>
      <c r="AM114" s="187">
        <f t="shared" si="245"/>
        <v>7.9449479166666661</v>
      </c>
      <c r="AN114" s="187"/>
      <c r="AO114" s="187"/>
      <c r="AP114" s="174"/>
      <c r="AQ114" s="189">
        <f t="shared" si="238"/>
        <v>30.2</v>
      </c>
      <c r="AR114" s="189">
        <f t="shared" si="239"/>
        <v>0</v>
      </c>
      <c r="AS114" s="189">
        <f t="shared" si="240"/>
        <v>0</v>
      </c>
      <c r="AT114" s="189">
        <f t="shared" si="241"/>
        <v>3.99</v>
      </c>
      <c r="AU114" s="189">
        <f t="shared" si="242"/>
        <v>6.5499999999999989</v>
      </c>
      <c r="AV114" s="190" t="s">
        <v>137</v>
      </c>
      <c r="AW114" s="189">
        <f t="shared" si="247"/>
        <v>6.0609169314571041</v>
      </c>
      <c r="AX114" s="189">
        <f t="shared" si="248"/>
        <v>0</v>
      </c>
      <c r="AY114" s="189">
        <f t="shared" si="249"/>
        <v>0</v>
      </c>
      <c r="AZ114" s="189">
        <f t="shared" si="250"/>
        <v>-0.15223331820245134</v>
      </c>
      <c r="BA114" s="189">
        <f t="shared" si="251"/>
        <v>2.0812528370403705E-2</v>
      </c>
      <c r="BB114" s="190" t="s">
        <v>137</v>
      </c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</row>
    <row r="115" spans="1:99" ht="15" thickBot="1" x14ac:dyDescent="0.4">
      <c r="A115" s="56" t="s">
        <v>64</v>
      </c>
      <c r="B115" s="20" t="s">
        <v>28</v>
      </c>
      <c r="C115" s="28">
        <v>42424</v>
      </c>
      <c r="D115" s="64">
        <v>0.38680555555555557</v>
      </c>
      <c r="E115" s="152">
        <f>F115*24</f>
        <v>325.2833333333333</v>
      </c>
      <c r="F115" s="77">
        <f t="shared" si="233"/>
        <v>13.553472222222222</v>
      </c>
      <c r="G115" s="157">
        <v>5.54</v>
      </c>
      <c r="H115" s="158">
        <v>6.49</v>
      </c>
      <c r="I115" s="155">
        <v>85.3</v>
      </c>
      <c r="J115" s="155">
        <v>13.4</v>
      </c>
      <c r="K115" s="161">
        <f t="shared" si="234"/>
        <v>0.95000000000000018</v>
      </c>
      <c r="L115" s="161">
        <f t="shared" si="276"/>
        <v>7.3100000000000005</v>
      </c>
      <c r="M115" s="156">
        <v>2</v>
      </c>
      <c r="N115" s="66">
        <v>25.9</v>
      </c>
      <c r="O115" s="65">
        <v>0</v>
      </c>
      <c r="P115" s="68">
        <v>0</v>
      </c>
      <c r="Q115" s="67">
        <v>4.38</v>
      </c>
      <c r="R115" s="68">
        <v>6.74</v>
      </c>
      <c r="S115" s="66"/>
      <c r="T115" s="65">
        <v>107</v>
      </c>
      <c r="U115" s="78">
        <v>8.15</v>
      </c>
      <c r="V115" s="65">
        <v>10</v>
      </c>
      <c r="W115" s="71">
        <f t="shared" si="235"/>
        <v>200.5</v>
      </c>
      <c r="X115" s="86">
        <f t="shared" si="236"/>
        <v>135</v>
      </c>
      <c r="Y115" s="67">
        <v>1.9</v>
      </c>
      <c r="Z115" s="68">
        <f t="shared" si="228"/>
        <v>2.9</v>
      </c>
      <c r="AA115" s="67">
        <v>0</v>
      </c>
      <c r="AB115" s="68">
        <f t="shared" si="229"/>
        <v>40</v>
      </c>
      <c r="AC115" s="67">
        <v>0</v>
      </c>
      <c r="AD115" s="68">
        <f t="shared" si="230"/>
        <v>7.1</v>
      </c>
      <c r="AE115" s="6"/>
      <c r="AF115" s="54"/>
      <c r="AG115" s="168"/>
      <c r="AH115"/>
      <c r="AI115" s="163">
        <f t="shared" si="232"/>
        <v>1110770000</v>
      </c>
      <c r="AJ115" s="175">
        <f t="shared" si="243"/>
        <v>-0.30446474796559042</v>
      </c>
      <c r="AK115" s="175">
        <f t="shared" si="244"/>
        <v>1.007327536693434E-3</v>
      </c>
      <c r="AL115" s="172">
        <f>LN(AI115/AI113)/(AE115-AE113)</f>
        <v>1.4677416041124695E-3</v>
      </c>
      <c r="AM115" s="187">
        <f t="shared" si="245"/>
        <v>6.1230277777777689</v>
      </c>
      <c r="AN115" s="187">
        <f>AM114+AM115</f>
        <v>14.067975694444435</v>
      </c>
      <c r="AO115" s="187">
        <f t="shared" ref="AO115:AO147" si="279">AM114+AM115</f>
        <v>14.067975694444435</v>
      </c>
      <c r="AP115" s="175"/>
      <c r="AQ115" s="189">
        <f t="shared" si="238"/>
        <v>25.9</v>
      </c>
      <c r="AR115" s="189">
        <f t="shared" si="239"/>
        <v>0</v>
      </c>
      <c r="AS115" s="189">
        <f t="shared" si="240"/>
        <v>0</v>
      </c>
      <c r="AT115" s="189">
        <f t="shared" si="241"/>
        <v>4.379999999999999</v>
      </c>
      <c r="AU115" s="189">
        <f t="shared" si="242"/>
        <v>6.74</v>
      </c>
      <c r="AV115" s="190" t="s">
        <v>138</v>
      </c>
      <c r="AW115" s="189">
        <f t="shared" si="247"/>
        <v>4.3000000000000007</v>
      </c>
      <c r="AX115" s="189">
        <f t="shared" si="248"/>
        <v>0</v>
      </c>
      <c r="AY115" s="189">
        <f t="shared" si="249"/>
        <v>0</v>
      </c>
      <c r="AZ115" s="189">
        <f t="shared" si="250"/>
        <v>-0.38999999999999968</v>
      </c>
      <c r="BA115" s="189">
        <f t="shared" si="251"/>
        <v>0.19000000000000128</v>
      </c>
      <c r="BB115" s="190" t="s">
        <v>138</v>
      </c>
      <c r="BC115" s="189">
        <f>(AW114+AW115)/$AN115</f>
        <v>0.73648953882886792</v>
      </c>
      <c r="BD115" s="189">
        <f>(AX114+AX115)/$AN115</f>
        <v>0</v>
      </c>
      <c r="BE115" s="189">
        <f>(AY114+AY115)/$AN115</f>
        <v>0</v>
      </c>
      <c r="BF115" s="189">
        <f>(AZ114+AZ115)/$AN115</f>
        <v>-3.8543805447189085E-2</v>
      </c>
      <c r="BG115" s="189">
        <f>(BA114+BA115)/$AN115</f>
        <v>1.4985278120266917E-2</v>
      </c>
      <c r="BH115" s="189">
        <f t="shared" ref="BH115:BH147" si="280">(AW114+AW115)/$AN115</f>
        <v>0.73648953882886792</v>
      </c>
      <c r="BI115" s="189">
        <f t="shared" ref="BI115:BI147" si="281">(AX114+AX115)/$AN115</f>
        <v>0</v>
      </c>
      <c r="BJ115" s="189">
        <f t="shared" ref="BJ115:BJ147" si="282">(AY114+AY115)/$AN115</f>
        <v>0</v>
      </c>
      <c r="BK115" s="189">
        <f t="shared" ref="BK115:BK147" si="283">(AZ114+AZ115)/$AN115</f>
        <v>-3.8543805447189085E-2</v>
      </c>
      <c r="BL115" s="189">
        <f t="shared" ref="BL115:BL147" si="284">(BA114+BA115)/$AN115</f>
        <v>1.4985278120266917E-2</v>
      </c>
      <c r="BN115" s="189">
        <v>0.36105483000801647</v>
      </c>
      <c r="BO115" s="189">
        <v>1.155503095000159</v>
      </c>
      <c r="BP115" s="189">
        <v>0.60058233197299049</v>
      </c>
      <c r="BQ115" s="189">
        <v>0</v>
      </c>
      <c r="BR115" s="189">
        <v>0</v>
      </c>
      <c r="BS115" s="189">
        <v>4.9590812116870095</v>
      </c>
      <c r="BT115" s="189">
        <v>4.4636654228959974E-2</v>
      </c>
      <c r="BU115" s="189">
        <v>5.1592139694671513</v>
      </c>
      <c r="BV115" s="189">
        <v>0.81045390380255744</v>
      </c>
      <c r="BW115" s="189">
        <v>1.6418557846067663</v>
      </c>
      <c r="BX115" s="189">
        <v>0.42710948005252292</v>
      </c>
      <c r="BY115" s="189">
        <v>0.30093930929717944</v>
      </c>
      <c r="BZ115" s="189">
        <v>1.6150848825904915</v>
      </c>
      <c r="CA115" s="189">
        <v>0.45823162190214645</v>
      </c>
      <c r="CB115" s="189">
        <v>0.74273129279256189</v>
      </c>
      <c r="CC115" s="189">
        <v>4.4791863340707856</v>
      </c>
      <c r="CD115" s="189">
        <v>0.32729395076248397</v>
      </c>
      <c r="CE115" s="189">
        <v>1.7177373594291043</v>
      </c>
      <c r="CF115" s="189">
        <v>0.48909727343240084</v>
      </c>
      <c r="CG115" s="189">
        <v>0.20178127310634339</v>
      </c>
      <c r="CH115" s="189">
        <v>0.81809848184586798</v>
      </c>
      <c r="CI115" s="189">
        <v>27.370458323904547</v>
      </c>
      <c r="CJ115" s="189">
        <v>10.660042798984227</v>
      </c>
      <c r="CK115" s="189">
        <v>0.8196773011907369</v>
      </c>
      <c r="CL115" s="189">
        <v>4.8165207945428466E-2</v>
      </c>
      <c r="CM115" s="189">
        <v>1.0489210391081654</v>
      </c>
      <c r="CN115" s="189">
        <v>3.5560842251242777</v>
      </c>
      <c r="CO115" s="189">
        <v>0.11461473867883104</v>
      </c>
      <c r="CP115" s="189">
        <v>2.2100977955516159</v>
      </c>
      <c r="CQ115" s="189">
        <v>1.1967384157503003</v>
      </c>
      <c r="CR115" s="189">
        <v>0.19992838651341086</v>
      </c>
      <c r="CS115" s="189">
        <v>1.6591978686738271</v>
      </c>
      <c r="CT115" s="189">
        <v>5.7595828275350955</v>
      </c>
      <c r="CU115" s="189">
        <v>0.34270766753031368</v>
      </c>
    </row>
    <row r="116" spans="1:99" ht="13" x14ac:dyDescent="0.3">
      <c r="A116" s="19" t="s">
        <v>65</v>
      </c>
      <c r="B116" s="12" t="s">
        <v>49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66"/>
      <c r="AH116"/>
      <c r="AI116" s="176"/>
      <c r="AJ116" s="173"/>
      <c r="AK116" s="173"/>
      <c r="AL116" s="166"/>
      <c r="AM116" s="186"/>
      <c r="AN116" s="186"/>
      <c r="AO116" s="186"/>
      <c r="AP116" s="173"/>
      <c r="AQ116" s="188"/>
      <c r="AR116" s="188"/>
      <c r="AS116" s="188"/>
      <c r="AT116" s="188"/>
      <c r="AU116" s="188"/>
      <c r="AW116" s="188"/>
      <c r="AX116" s="188"/>
      <c r="AY116" s="188"/>
      <c r="AZ116" s="188"/>
      <c r="BA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N116" s="188"/>
      <c r="BO116" s="188"/>
      <c r="BP116" s="188"/>
      <c r="BQ116" s="188"/>
      <c r="BR116" s="188"/>
      <c r="BS116" s="188"/>
      <c r="BT116" s="188"/>
      <c r="BU116" s="188"/>
      <c r="BV116" s="188"/>
      <c r="BW116" s="188"/>
      <c r="BX116" s="188"/>
      <c r="BY116" s="188"/>
      <c r="BZ116" s="188"/>
      <c r="CA116" s="188"/>
      <c r="CB116" s="188"/>
      <c r="CC116" s="188"/>
      <c r="CD116" s="188"/>
      <c r="CE116" s="188"/>
      <c r="CF116" s="188"/>
      <c r="CG116" s="188"/>
      <c r="CH116" s="188"/>
      <c r="CI116" s="188"/>
      <c r="CJ116" s="188"/>
      <c r="CK116" s="188"/>
      <c r="CL116" s="188"/>
      <c r="CM116" s="188"/>
      <c r="CN116" s="188"/>
      <c r="CO116" s="188"/>
      <c r="CP116" s="188"/>
      <c r="CQ116" s="188"/>
      <c r="CR116" s="188"/>
      <c r="CS116" s="188"/>
      <c r="CT116" s="188"/>
      <c r="CU116" s="188"/>
    </row>
    <row r="117" spans="1:99" ht="13" x14ac:dyDescent="0.3">
      <c r="A117" s="19" t="s">
        <v>65</v>
      </c>
      <c r="B117" s="12" t="s">
        <v>45</v>
      </c>
      <c r="C117" s="28">
        <v>42410</v>
      </c>
      <c r="D117" s="29">
        <v>0.83472222222222225</v>
      </c>
      <c r="E117" s="10">
        <f>F117*24</f>
        <v>0</v>
      </c>
      <c r="F117" s="74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5">
        <v>8.99</v>
      </c>
      <c r="V117" s="60">
        <v>4</v>
      </c>
      <c r="W117" s="71">
        <f>W116-V116+Y117+AA117+AC117</f>
        <v>272</v>
      </c>
      <c r="X117" s="85">
        <f>SUM(V117,X116)</f>
        <v>7.5</v>
      </c>
      <c r="Y117" s="33">
        <v>0</v>
      </c>
      <c r="Z117" s="33">
        <f t="shared" ref="Z117:Z131" si="285">SUM(Y117,Z116)</f>
        <v>0</v>
      </c>
      <c r="AA117" s="33">
        <v>0</v>
      </c>
      <c r="AB117" s="33">
        <f t="shared" ref="AB117:AB131" si="286">SUM(AA117,AB116)</f>
        <v>0</v>
      </c>
      <c r="AC117" s="61">
        <v>0</v>
      </c>
      <c r="AD117" s="33">
        <f t="shared" ref="AD117:AD131" si="287">SUM(AC117,AD116)</f>
        <v>0</v>
      </c>
      <c r="AE117" s="4">
        <f t="shared" ref="AE117:AE130" si="288">F117*24</f>
        <v>0</v>
      </c>
      <c r="AF117" s="54"/>
      <c r="AG117" s="167"/>
      <c r="AH117"/>
      <c r="AI117" s="22">
        <f t="shared" ref="AI117:AI131" si="289">G117*W117*1000000</f>
        <v>69088000</v>
      </c>
      <c r="AJ117" s="174"/>
      <c r="AK117" s="174"/>
      <c r="AL117" s="167"/>
      <c r="AM117" s="187"/>
      <c r="AN117" s="187"/>
      <c r="AO117" s="187"/>
      <c r="AP117" s="174"/>
      <c r="AQ117" s="189">
        <f>(N117*W117/1000+AC117*2220/1000+AA117*180.15/1000)/((W117+AA117+AC117)/1000)</f>
        <v>31.499999999999996</v>
      </c>
      <c r="AR117" s="189">
        <f>(O117*W117/1000)/((W117+AA117+AC117)/1000)</f>
        <v>0</v>
      </c>
      <c r="AS117" s="189">
        <f>(P117*W117/1000)/((W117+AA117+AC117)/1000)</f>
        <v>5.95</v>
      </c>
      <c r="AT117" s="189">
        <f>(Q117*W117/1000+AA117*4.16/1000)/((W117+AA117+AC117)/1000)</f>
        <v>2.09</v>
      </c>
      <c r="AU117" s="189">
        <f>(R117*W117/1000)/((W117+AA117+AC117)/1000)</f>
        <v>1.7899999999999998</v>
      </c>
      <c r="AW117" s="189"/>
      <c r="AX117" s="189"/>
      <c r="AY117" s="189"/>
      <c r="AZ117" s="189"/>
      <c r="BA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N117" s="189"/>
      <c r="BO117" s="189"/>
      <c r="BP117" s="189"/>
      <c r="BQ117" s="189"/>
      <c r="BR117" s="189"/>
      <c r="BS117" s="189"/>
      <c r="BT117" s="189"/>
      <c r="BU117" s="189"/>
      <c r="BV117" s="189"/>
      <c r="BW117" s="189"/>
      <c r="BX117" s="189"/>
      <c r="BY117" s="189"/>
      <c r="BZ117" s="189"/>
      <c r="CA117" s="189"/>
      <c r="CB117" s="189"/>
      <c r="CC117" s="189"/>
      <c r="CD117" s="189"/>
      <c r="CE117" s="189"/>
      <c r="CF117" s="189"/>
      <c r="CG117" s="189"/>
      <c r="CH117" s="189"/>
      <c r="CI117" s="189"/>
      <c r="CJ117" s="189"/>
      <c r="CK117" s="189"/>
      <c r="CL117" s="189"/>
      <c r="CM117" s="189"/>
      <c r="CN117" s="189"/>
      <c r="CO117" s="189"/>
      <c r="CP117" s="189"/>
      <c r="CQ117" s="189"/>
      <c r="CR117" s="189"/>
      <c r="CS117" s="189"/>
      <c r="CT117" s="189"/>
      <c r="CU117" s="189"/>
    </row>
    <row r="118" spans="1:99" ht="13" x14ac:dyDescent="0.3">
      <c r="A118" s="19" t="s">
        <v>65</v>
      </c>
      <c r="B118" s="12" t="s">
        <v>4</v>
      </c>
      <c r="C118" s="28">
        <v>42411</v>
      </c>
      <c r="D118" s="29">
        <v>0.41666666666666669</v>
      </c>
      <c r="E118" s="10">
        <f>F118*24</f>
        <v>13.966666666666665</v>
      </c>
      <c r="F118" s="76">
        <f t="shared" ref="F118:F131" si="290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291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5">
        <v>8.9600000000000009</v>
      </c>
      <c r="V118" s="60">
        <v>4</v>
      </c>
      <c r="W118" s="71">
        <f t="shared" ref="W118:W131" si="292">W117-V117+Y118+AA118+AC118</f>
        <v>268</v>
      </c>
      <c r="X118" s="85">
        <f t="shared" ref="X118:X131" si="293">SUM(V118,X117)</f>
        <v>11.5</v>
      </c>
      <c r="Y118" s="33">
        <v>0</v>
      </c>
      <c r="Z118" s="33">
        <f t="shared" si="285"/>
        <v>0</v>
      </c>
      <c r="AA118" s="33">
        <v>0</v>
      </c>
      <c r="AB118" s="33">
        <f t="shared" si="286"/>
        <v>0</v>
      </c>
      <c r="AC118" s="33">
        <v>0</v>
      </c>
      <c r="AD118" s="33">
        <f t="shared" si="287"/>
        <v>0</v>
      </c>
      <c r="AE118" s="22">
        <f t="shared" si="288"/>
        <v>13.966666666666665</v>
      </c>
      <c r="AF118" s="54">
        <f t="shared" ref="AF118:AF130" si="294">((AE118-AE117)*LN(2)/LN(G118/G117))</f>
        <v>19.069347520791993</v>
      </c>
      <c r="AG118" s="167">
        <f t="shared" si="206"/>
        <v>3.6348762316287017E-2</v>
      </c>
      <c r="AH118"/>
      <c r="AI118" s="22">
        <f t="shared" si="289"/>
        <v>113095999.99999999</v>
      </c>
      <c r="AJ118" s="174">
        <f>LN(AI118/AI117)</f>
        <v>0.49285596123233449</v>
      </c>
      <c r="AK118" s="174">
        <f>LN(AI118/AI117)/(AE118-AE117)</f>
        <v>3.5288016317350922E-2</v>
      </c>
      <c r="AL118" s="167"/>
      <c r="AM118" s="187">
        <f>(G117+G118)/2*(E118-E117)/24</f>
        <v>0.19669722222222219</v>
      </c>
      <c r="AN118" s="187"/>
      <c r="AO118" s="187"/>
      <c r="AP118" s="174"/>
      <c r="AQ118" s="189">
        <f t="shared" ref="AQ118:AQ131" si="295">(N118*W118/1000+AC118*2220/1000+AA118*180.15/1000)/((W118+AA118+AC118)/1000)</f>
        <v>29.4</v>
      </c>
      <c r="AR118" s="189">
        <f t="shared" ref="AR118:AR131" si="296">(O118*W118/1000)/((W118+AA118+AC118)/1000)</f>
        <v>0</v>
      </c>
      <c r="AS118" s="189">
        <f t="shared" ref="AS118:AS131" si="297">(P118*W118/1000)/((W118+AA118+AC118)/1000)</f>
        <v>5.68</v>
      </c>
      <c r="AT118" s="189">
        <f t="shared" ref="AT118:AT131" si="298">(Q118*W118/1000+AA118*4.16/1000)/((W118+AA118+AC118)/1000)</f>
        <v>1.86</v>
      </c>
      <c r="AU118" s="189">
        <f t="shared" ref="AU118:AU131" si="299">(R118*W118/1000)/((W118+AA118+AC118)/1000)</f>
        <v>2.4300000000000002</v>
      </c>
      <c r="AV118" s="190" t="s">
        <v>125</v>
      </c>
      <c r="AW118" s="189">
        <f>-(N118-AQ117)</f>
        <v>2.0999999999999979</v>
      </c>
      <c r="AX118" s="189">
        <f>(O118-AR117)</f>
        <v>0</v>
      </c>
      <c r="AY118" s="189">
        <f>-(P118-AS117)</f>
        <v>0.27000000000000046</v>
      </c>
      <c r="AZ118" s="189">
        <f>-(Q118-AT117)</f>
        <v>0.22999999999999976</v>
      </c>
      <c r="BA118" s="189">
        <f>(R118-AU117)</f>
        <v>0.64000000000000035</v>
      </c>
      <c r="BB118" s="190" t="s">
        <v>125</v>
      </c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</row>
    <row r="119" spans="1:99" ht="13" x14ac:dyDescent="0.3">
      <c r="A119" s="19" t="s">
        <v>65</v>
      </c>
      <c r="B119" s="24" t="s">
        <v>16</v>
      </c>
      <c r="C119" s="28">
        <v>42412</v>
      </c>
      <c r="D119" s="29">
        <v>0.47013888888888888</v>
      </c>
      <c r="E119" s="10">
        <f>F119*24</f>
        <v>39.25</v>
      </c>
      <c r="F119" s="76">
        <f t="shared" si="290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291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5">
        <v>8.8699999999999992</v>
      </c>
      <c r="V119" s="60">
        <v>39</v>
      </c>
      <c r="W119" s="71">
        <f t="shared" si="292"/>
        <v>264</v>
      </c>
      <c r="X119" s="85">
        <f t="shared" si="293"/>
        <v>50.5</v>
      </c>
      <c r="Y119" s="33">
        <v>0</v>
      </c>
      <c r="Z119" s="33">
        <f t="shared" si="285"/>
        <v>0</v>
      </c>
      <c r="AA119" s="33">
        <v>0</v>
      </c>
      <c r="AB119" s="33">
        <f t="shared" si="286"/>
        <v>0</v>
      </c>
      <c r="AC119" s="33">
        <v>0</v>
      </c>
      <c r="AD119" s="33">
        <f t="shared" si="287"/>
        <v>0</v>
      </c>
      <c r="AE119" s="22">
        <f t="shared" si="288"/>
        <v>39.25</v>
      </c>
      <c r="AF119" s="54">
        <f t="shared" si="294"/>
        <v>18.468289978218298</v>
      </c>
      <c r="AG119" s="167">
        <f t="shared" si="206"/>
        <v>3.753174665209668E-2</v>
      </c>
      <c r="AH119"/>
      <c r="AI119" s="22">
        <f t="shared" si="289"/>
        <v>287760000.00000006</v>
      </c>
      <c r="AJ119" s="174">
        <f t="shared" ref="AJ119:AJ131" si="300">LN(AI119/AI118)</f>
        <v>0.93388978382263732</v>
      </c>
      <c r="AK119" s="174">
        <f t="shared" ref="AK119:AK131" si="301">LN(AI119/AI118)/(AE119-AE118)</f>
        <v>3.6936972333130015E-2</v>
      </c>
      <c r="AL119" s="172">
        <f>LN(AI119/AI117)/(AE119-AE117)</f>
        <v>3.6350210065094826E-2</v>
      </c>
      <c r="AM119" s="187">
        <f t="shared" ref="AM119:AM131" si="302">(G118+G119)/2*(E119-E118)/24</f>
        <v>0.79642500000000005</v>
      </c>
      <c r="AN119" s="187">
        <f>AM118+AM119</f>
        <v>0.99312222222222224</v>
      </c>
      <c r="AO119" s="187">
        <f t="shared" ref="AO119:AO147" si="303">AM118+AM119</f>
        <v>0.99312222222222224</v>
      </c>
      <c r="AP119" s="174"/>
      <c r="AQ119" s="189">
        <f t="shared" si="295"/>
        <v>29.5</v>
      </c>
      <c r="AR119" s="189">
        <f t="shared" si="296"/>
        <v>0</v>
      </c>
      <c r="AS119" s="189">
        <f t="shared" si="297"/>
        <v>4.59</v>
      </c>
      <c r="AT119" s="189">
        <f t="shared" si="298"/>
        <v>1.88</v>
      </c>
      <c r="AU119" s="189">
        <f t="shared" si="299"/>
        <v>3.76</v>
      </c>
      <c r="AV119" s="190" t="s">
        <v>127</v>
      </c>
      <c r="AW119" s="189">
        <f t="shared" ref="AW119:AW131" si="304">-(N119-AQ118)</f>
        <v>-0.10000000000000142</v>
      </c>
      <c r="AX119" s="189">
        <f t="shared" ref="AX119:AX131" si="305">(O119-AR118)</f>
        <v>0</v>
      </c>
      <c r="AY119" s="189">
        <f t="shared" ref="AY119:AY131" si="306">-(P119-AS118)</f>
        <v>1.0899999999999999</v>
      </c>
      <c r="AZ119" s="189">
        <f t="shared" ref="AZ119:AZ131" si="307">-(Q119-AT118)</f>
        <v>-1.9999999999999796E-2</v>
      </c>
      <c r="BA119" s="189">
        <f t="shared" ref="BA119:BA131" si="308">(R119-AU118)</f>
        <v>1.3299999999999996</v>
      </c>
      <c r="BB119" s="190" t="s">
        <v>127</v>
      </c>
      <c r="BC119" s="189">
        <f>(AW118+AW119)/$AN119</f>
        <v>2.0138508184065929</v>
      </c>
      <c r="BD119" s="189">
        <f>(AX118+AX119)/$AN119</f>
        <v>0</v>
      </c>
      <c r="BE119" s="189">
        <f>(AY118+AY119)/$AN119</f>
        <v>1.3694185565164858</v>
      </c>
      <c r="BF119" s="189">
        <f>(AZ118+AZ119)/$AN119</f>
        <v>0.21145433593269258</v>
      </c>
      <c r="BG119" s="189">
        <f>(BA118+BA119)/$AN119</f>
        <v>1.9836430561304974</v>
      </c>
      <c r="BH119" s="189">
        <f t="shared" ref="BH119:BH147" si="309">(AW118+AW119)/$AN119</f>
        <v>2.0138508184065929</v>
      </c>
      <c r="BI119" s="189">
        <f t="shared" ref="BI119:BI147" si="310">(AX118+AX119)/$AN119</f>
        <v>0</v>
      </c>
      <c r="BJ119" s="189">
        <f t="shared" ref="BJ119:BJ147" si="311">(AY118+AY119)/$AN119</f>
        <v>1.3694185565164858</v>
      </c>
      <c r="BK119" s="189">
        <f t="shared" ref="BK119:BK147" si="312">(AZ118+AZ119)/$AN119</f>
        <v>0.21145433593269258</v>
      </c>
      <c r="BL119" s="189">
        <f t="shared" ref="BL119:BL147" si="313">(BA118+BA119)/$AN119</f>
        <v>1.9836430561304974</v>
      </c>
      <c r="BN119" s="189">
        <v>1.0166975336608712</v>
      </c>
      <c r="BO119" s="189">
        <v>1.979428965753417</v>
      </c>
      <c r="BP119" s="189">
        <v>1.6126747802978452</v>
      </c>
      <c r="BQ119" s="189">
        <v>4.4147371721278033</v>
      </c>
      <c r="BR119" s="189">
        <v>0.12365970992267315</v>
      </c>
      <c r="BS119" s="189">
        <v>1.9807324371825892</v>
      </c>
      <c r="BT119" s="189">
        <v>4.860931645533741</v>
      </c>
      <c r="BU119" s="189">
        <v>0.19998906496690805</v>
      </c>
      <c r="BV119" s="189">
        <v>1.015022211925124</v>
      </c>
      <c r="BW119" s="189">
        <v>1.3502746583793719</v>
      </c>
      <c r="BX119" s="189">
        <v>2.4403732172499932</v>
      </c>
      <c r="BY119" s="189">
        <v>3.5657408279816605</v>
      </c>
      <c r="BZ119" s="189">
        <v>2.6723387994094407</v>
      </c>
      <c r="CA119" s="189">
        <v>0.76077180019254242</v>
      </c>
      <c r="CB119" s="189">
        <v>1.3723612686081623</v>
      </c>
      <c r="CC119" s="189">
        <v>5.6289719531165776</v>
      </c>
      <c r="CD119" s="189">
        <v>4.1979755684640701</v>
      </c>
      <c r="CE119" s="189">
        <v>2.6879742465390097</v>
      </c>
      <c r="CF119" s="189">
        <v>0.91975593520012489</v>
      </c>
      <c r="CG119" s="189">
        <v>0.83891821966902869</v>
      </c>
      <c r="CH119" s="189">
        <v>2.8496671673450282</v>
      </c>
      <c r="CI119" s="189">
        <v>35.686099428006571</v>
      </c>
      <c r="CJ119" s="189">
        <v>0.28487317992656103</v>
      </c>
      <c r="CK119" s="189">
        <v>6.7931264414014716E-2</v>
      </c>
      <c r="CL119" s="189">
        <v>0</v>
      </c>
      <c r="CM119" s="189">
        <v>0</v>
      </c>
      <c r="CN119" s="189">
        <v>0.6132846111465895</v>
      </c>
      <c r="CO119" s="189">
        <v>0</v>
      </c>
      <c r="CP119" s="189">
        <v>0</v>
      </c>
      <c r="CQ119" s="189">
        <v>0</v>
      </c>
      <c r="CR119" s="189">
        <v>1.6087595283225049</v>
      </c>
      <c r="CS119" s="189">
        <v>1.66380331235781</v>
      </c>
      <c r="CT119" s="189">
        <v>2.1370911527401963</v>
      </c>
      <c r="CU119" s="189">
        <v>0</v>
      </c>
    </row>
    <row r="120" spans="1:99" ht="13" x14ac:dyDescent="0.3">
      <c r="A120" s="19" t="s">
        <v>65</v>
      </c>
      <c r="B120" s="24" t="s">
        <v>17</v>
      </c>
      <c r="C120" s="28">
        <v>42413</v>
      </c>
      <c r="D120" s="29">
        <v>0.37986111111111115</v>
      </c>
      <c r="E120" s="10">
        <f t="shared" ref="E120:E130" si="314">F120*24</f>
        <v>61.083333333333329</v>
      </c>
      <c r="F120" s="76">
        <f t="shared" si="290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291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5">
        <v>8.92</v>
      </c>
      <c r="V120" s="60">
        <v>4</v>
      </c>
      <c r="W120" s="71">
        <f t="shared" si="292"/>
        <v>230.1</v>
      </c>
      <c r="X120" s="85">
        <f t="shared" si="293"/>
        <v>54.5</v>
      </c>
      <c r="Y120" s="33">
        <v>0</v>
      </c>
      <c r="Z120" s="33">
        <f t="shared" si="285"/>
        <v>0</v>
      </c>
      <c r="AA120" s="33">
        <v>4</v>
      </c>
      <c r="AB120" s="33">
        <f t="shared" si="286"/>
        <v>4</v>
      </c>
      <c r="AC120" s="33">
        <v>1.1000000000000001</v>
      </c>
      <c r="AD120" s="33">
        <f t="shared" si="287"/>
        <v>1.1000000000000001</v>
      </c>
      <c r="AE120" s="22">
        <f t="shared" si="288"/>
        <v>61.083333333333329</v>
      </c>
      <c r="AF120" s="54">
        <f t="shared" si="294"/>
        <v>15.803359367125768</v>
      </c>
      <c r="AG120" s="167">
        <f t="shared" si="206"/>
        <v>4.386074912665934E-2</v>
      </c>
      <c r="AH120"/>
      <c r="AI120" s="22">
        <f t="shared" si="289"/>
        <v>653483999.99999988</v>
      </c>
      <c r="AJ120" s="174">
        <f t="shared" si="300"/>
        <v>0.82019124982706593</v>
      </c>
      <c r="AK120" s="174">
        <f t="shared" si="301"/>
        <v>3.7566011442461043E-2</v>
      </c>
      <c r="AL120" s="172"/>
      <c r="AM120" s="187">
        <f t="shared" si="302"/>
        <v>1.7876041666666662</v>
      </c>
      <c r="AN120" s="187"/>
      <c r="AO120" s="187"/>
      <c r="AP120" s="174"/>
      <c r="AQ120" s="189">
        <f t="shared" si="295"/>
        <v>42.404591836734689</v>
      </c>
      <c r="AR120" s="189">
        <f t="shared" si="296"/>
        <v>0</v>
      </c>
      <c r="AS120" s="189">
        <f t="shared" si="297"/>
        <v>3.4436734693877553</v>
      </c>
      <c r="AT120" s="189">
        <f t="shared" si="298"/>
        <v>2.3110926870748298</v>
      </c>
      <c r="AU120" s="189">
        <f t="shared" si="299"/>
        <v>5.6448852040816329</v>
      </c>
      <c r="AV120" s="190" t="s">
        <v>126</v>
      </c>
      <c r="AW120" s="189">
        <f t="shared" si="304"/>
        <v>-0.10000000000000142</v>
      </c>
      <c r="AX120" s="189">
        <f t="shared" si="305"/>
        <v>0</v>
      </c>
      <c r="AY120" s="189">
        <f t="shared" si="306"/>
        <v>1.0699999999999998</v>
      </c>
      <c r="AZ120" s="189">
        <f t="shared" si="307"/>
        <v>-0.41000000000000014</v>
      </c>
      <c r="BA120" s="189">
        <f t="shared" si="308"/>
        <v>2.0099999999999998</v>
      </c>
      <c r="BB120" s="190" t="s">
        <v>126</v>
      </c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</row>
    <row r="121" spans="1:99" ht="13" x14ac:dyDescent="0.3">
      <c r="A121" s="19" t="s">
        <v>65</v>
      </c>
      <c r="B121" s="24" t="s">
        <v>18</v>
      </c>
      <c r="C121" s="28">
        <v>42414</v>
      </c>
      <c r="D121" s="29">
        <v>0.42152777777777778</v>
      </c>
      <c r="E121" s="10">
        <f t="shared" si="314"/>
        <v>86.083333333333329</v>
      </c>
      <c r="F121" s="76">
        <f t="shared" si="290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291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5">
        <v>8.27</v>
      </c>
      <c r="V121" s="60">
        <v>10</v>
      </c>
      <c r="W121" s="71">
        <f t="shared" si="292"/>
        <v>234.1</v>
      </c>
      <c r="X121" s="85">
        <f t="shared" si="293"/>
        <v>64.5</v>
      </c>
      <c r="Y121" s="33">
        <v>0</v>
      </c>
      <c r="Z121" s="33">
        <f t="shared" si="285"/>
        <v>0</v>
      </c>
      <c r="AA121" s="33">
        <v>8</v>
      </c>
      <c r="AB121" s="33">
        <f t="shared" si="286"/>
        <v>12</v>
      </c>
      <c r="AC121" s="33">
        <v>0</v>
      </c>
      <c r="AD121" s="33">
        <f t="shared" si="287"/>
        <v>1.1000000000000001</v>
      </c>
      <c r="AE121" s="22">
        <f t="shared" si="288"/>
        <v>86.083333333333329</v>
      </c>
      <c r="AF121" s="54">
        <f t="shared" si="294"/>
        <v>20.54949185468865</v>
      </c>
      <c r="AG121" s="167">
        <f t="shared" si="206"/>
        <v>3.3730623874370605E-2</v>
      </c>
      <c r="AH121"/>
      <c r="AI121" s="22">
        <f t="shared" si="289"/>
        <v>1545060000</v>
      </c>
      <c r="AJ121" s="174">
        <f t="shared" si="300"/>
        <v>0.86049997431481029</v>
      </c>
      <c r="AK121" s="174">
        <f t="shared" si="301"/>
        <v>3.441999897259241E-2</v>
      </c>
      <c r="AL121" s="172">
        <f>LN(AI121/AI119)/(AE121-AE119)</f>
        <v>3.5886645355342556E-2</v>
      </c>
      <c r="AM121" s="187">
        <f t="shared" si="302"/>
        <v>4.916666666666667</v>
      </c>
      <c r="AN121" s="187">
        <f>AM120+AM121</f>
        <v>6.7042708333333332</v>
      </c>
      <c r="AO121" s="187">
        <f t="shared" ref="AO121:AO147" si="315">AM120+AM121</f>
        <v>6.7042708333333332</v>
      </c>
      <c r="AP121" s="174"/>
      <c r="AQ121" s="189">
        <f t="shared" si="295"/>
        <v>35.348368442792236</v>
      </c>
      <c r="AR121" s="189">
        <f t="shared" si="296"/>
        <v>0</v>
      </c>
      <c r="AS121" s="189">
        <f t="shared" si="297"/>
        <v>1.1119991738950847</v>
      </c>
      <c r="AT121" s="189">
        <f t="shared" si="298"/>
        <v>2.487166460140438</v>
      </c>
      <c r="AU121" s="189">
        <f t="shared" si="299"/>
        <v>7.8516811235026847</v>
      </c>
      <c r="AV121" s="190" t="s">
        <v>128</v>
      </c>
      <c r="AW121" s="189">
        <f t="shared" si="304"/>
        <v>12.00459183673469</v>
      </c>
      <c r="AX121" s="189">
        <f t="shared" si="305"/>
        <v>0</v>
      </c>
      <c r="AY121" s="189">
        <f t="shared" si="306"/>
        <v>2.2936734693877554</v>
      </c>
      <c r="AZ121" s="189">
        <f t="shared" si="307"/>
        <v>-0.11890731292517032</v>
      </c>
      <c r="BA121" s="189">
        <f t="shared" si="308"/>
        <v>2.4751147959183664</v>
      </c>
      <c r="BB121" s="190" t="s">
        <v>128</v>
      </c>
      <c r="BC121" s="189">
        <f>(AW120+AW121)/$AN121</f>
        <v>1.775672870723777</v>
      </c>
      <c r="BD121" s="189">
        <f>(AX120+AX121)/$AN121</f>
        <v>0</v>
      </c>
      <c r="BE121" s="189">
        <f>(AY120+AY121)/$AN121</f>
        <v>0.50172100039033651</v>
      </c>
      <c r="BF121" s="189">
        <f>(AZ120+AZ121)/$AN121</f>
        <v>-7.8891101817585754E-2</v>
      </c>
      <c r="BG121" s="189">
        <f>(BA120+BA121)/$AN121</f>
        <v>0.66899367692882827</v>
      </c>
      <c r="BH121" s="189">
        <f t="shared" ref="BH121:BH147" si="316">(AW120+AW121)/$AN121</f>
        <v>1.775672870723777</v>
      </c>
      <c r="BI121" s="189">
        <f t="shared" ref="BI121:BI147" si="317">(AX120+AX121)/$AN121</f>
        <v>0</v>
      </c>
      <c r="BJ121" s="189">
        <f t="shared" ref="BJ121:BJ147" si="318">(AY120+AY121)/$AN121</f>
        <v>0.50172100039033651</v>
      </c>
      <c r="BK121" s="189">
        <f t="shared" ref="BK121:BK147" si="319">(AZ120+AZ121)/$AN121</f>
        <v>-7.8891101817585754E-2</v>
      </c>
      <c r="BL121" s="189">
        <f t="shared" ref="BL121:BL147" si="320">(BA120+BA121)/$AN121</f>
        <v>0.66899367692882827</v>
      </c>
      <c r="BN121" s="189">
        <v>4.1562723030169533</v>
      </c>
      <c r="BO121" s="189">
        <v>1.4063072515469499</v>
      </c>
      <c r="BP121" s="189">
        <v>2.1417592156073848</v>
      </c>
      <c r="BQ121" s="189">
        <v>0.72454950063515444</v>
      </c>
      <c r="BR121" s="189">
        <v>0</v>
      </c>
      <c r="BS121" s="189">
        <v>2.605692671754841</v>
      </c>
      <c r="BT121" s="189">
        <v>0.88529364220770612</v>
      </c>
      <c r="BU121" s="189">
        <v>0.85244719945215486</v>
      </c>
      <c r="BV121" s="189">
        <v>0.7860342416508932</v>
      </c>
      <c r="BW121" s="189">
        <v>1.2973743126196069</v>
      </c>
      <c r="BX121" s="189">
        <v>1.9516573562479653</v>
      </c>
      <c r="BY121" s="189">
        <v>2.7470424150413066</v>
      </c>
      <c r="BZ121" s="189">
        <v>1.8895968142679354</v>
      </c>
      <c r="CA121" s="189">
        <v>0.56230663856182472</v>
      </c>
      <c r="CB121" s="189">
        <v>1.0127165140661658</v>
      </c>
      <c r="CC121" s="189">
        <v>4.5175910109351092</v>
      </c>
      <c r="CD121" s="189">
        <v>2.0051060983554283</v>
      </c>
      <c r="CE121" s="189">
        <v>2.1276978032966394</v>
      </c>
      <c r="CF121" s="189">
        <v>0.81946893278711119</v>
      </c>
      <c r="CG121" s="189">
        <v>0.49888870641240063</v>
      </c>
      <c r="CH121" s="189">
        <v>2.2368967971648135</v>
      </c>
      <c r="CI121" s="189">
        <v>34.199341255773909</v>
      </c>
      <c r="CJ121" s="189">
        <v>0.4149547085988991</v>
      </c>
      <c r="CK121" s="189">
        <v>0.14204146765927617</v>
      </c>
      <c r="CL121" s="189">
        <v>0</v>
      </c>
      <c r="CM121" s="189">
        <v>0.22601052315559739</v>
      </c>
      <c r="CN121" s="189">
        <v>1.7352929244837485</v>
      </c>
      <c r="CO121" s="189">
        <v>0</v>
      </c>
      <c r="CP121" s="189">
        <v>4.5326187349922213E-2</v>
      </c>
      <c r="CQ121" s="189">
        <v>0</v>
      </c>
      <c r="CR121" s="189">
        <v>3.4662589152840666</v>
      </c>
      <c r="CS121" s="189">
        <v>1.8248125221294074</v>
      </c>
      <c r="CT121" s="189">
        <v>2.6071368999045319</v>
      </c>
      <c r="CU121" s="189">
        <v>0</v>
      </c>
    </row>
    <row r="122" spans="1:99" ht="13" x14ac:dyDescent="0.3">
      <c r="A122" s="19" t="s">
        <v>65</v>
      </c>
      <c r="B122" s="24" t="s">
        <v>19</v>
      </c>
      <c r="C122" s="28">
        <v>42415</v>
      </c>
      <c r="D122" s="29">
        <v>0.4284722222222222</v>
      </c>
      <c r="E122" s="10">
        <f t="shared" si="314"/>
        <v>110.25</v>
      </c>
      <c r="F122" s="76">
        <f t="shared" si="290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291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3">
        <v>117</v>
      </c>
      <c r="U122" s="75">
        <v>7.4</v>
      </c>
      <c r="V122" s="57">
        <v>4</v>
      </c>
      <c r="W122" s="71">
        <f t="shared" si="292"/>
        <v>237.39999999999998</v>
      </c>
      <c r="X122" s="85">
        <f t="shared" si="293"/>
        <v>68.5</v>
      </c>
      <c r="Y122" s="33">
        <v>0</v>
      </c>
      <c r="Z122" s="33">
        <f t="shared" si="285"/>
        <v>0</v>
      </c>
      <c r="AA122" s="33">
        <v>12.6</v>
      </c>
      <c r="AB122" s="33">
        <f t="shared" si="286"/>
        <v>24.6</v>
      </c>
      <c r="AC122" s="33">
        <v>0.7</v>
      </c>
      <c r="AD122" s="33">
        <f t="shared" si="287"/>
        <v>1.8</v>
      </c>
      <c r="AE122" s="22">
        <f t="shared" si="288"/>
        <v>110.25</v>
      </c>
      <c r="AF122" s="54">
        <f t="shared" si="294"/>
        <v>38.480040158062053</v>
      </c>
      <c r="AG122" s="167">
        <f t="shared" si="206"/>
        <v>1.8013161569290156E-2</v>
      </c>
      <c r="AH122"/>
      <c r="AI122" s="22">
        <f t="shared" si="289"/>
        <v>2421479999.9999995</v>
      </c>
      <c r="AJ122" s="174">
        <f t="shared" si="300"/>
        <v>0.44931617893654785</v>
      </c>
      <c r="AK122" s="174">
        <f t="shared" si="301"/>
        <v>1.8592393611167494E-2</v>
      </c>
      <c r="AL122" s="172"/>
      <c r="AM122" s="187">
        <f t="shared" si="302"/>
        <v>8.4583333333333339</v>
      </c>
      <c r="AN122" s="187"/>
      <c r="AO122" s="187"/>
      <c r="AP122" s="174"/>
      <c r="AQ122" s="189">
        <f t="shared" si="295"/>
        <v>38.169006781013159</v>
      </c>
      <c r="AR122" s="189">
        <f t="shared" si="296"/>
        <v>0</v>
      </c>
      <c r="AS122" s="189">
        <f t="shared" si="297"/>
        <v>0</v>
      </c>
      <c r="AT122" s="189">
        <f t="shared" si="298"/>
        <v>2.7374311926605506</v>
      </c>
      <c r="AU122" s="189">
        <f t="shared" si="299"/>
        <v>3.2953809333865176</v>
      </c>
      <c r="AV122" s="190" t="s">
        <v>129</v>
      </c>
      <c r="AW122" s="189">
        <f t="shared" si="304"/>
        <v>11.148368442792236</v>
      </c>
      <c r="AX122" s="189">
        <f t="shared" si="305"/>
        <v>0</v>
      </c>
      <c r="AY122" s="189">
        <f t="shared" si="306"/>
        <v>1.1119991738950847</v>
      </c>
      <c r="AZ122" s="189">
        <f t="shared" si="307"/>
        <v>-0.18283353985956197</v>
      </c>
      <c r="BA122" s="189">
        <f t="shared" si="308"/>
        <v>-4.3716811235026842</v>
      </c>
      <c r="BB122" s="190" t="s">
        <v>129</v>
      </c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N122" s="189"/>
      <c r="BO122" s="189"/>
      <c r="BP122" s="189"/>
      <c r="BQ122" s="189"/>
      <c r="BR122" s="189"/>
      <c r="BS122" s="189"/>
      <c r="BT122" s="189"/>
      <c r="BU122" s="189"/>
      <c r="BV122" s="189"/>
      <c r="BW122" s="189"/>
      <c r="BX122" s="189"/>
      <c r="BY122" s="189"/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</row>
    <row r="123" spans="1:99" ht="13" x14ac:dyDescent="0.3">
      <c r="A123" s="30" t="s">
        <v>65</v>
      </c>
      <c r="B123" s="12" t="s">
        <v>20</v>
      </c>
      <c r="C123" s="28">
        <v>42416</v>
      </c>
      <c r="D123" s="29">
        <v>0.37916666666666665</v>
      </c>
      <c r="E123" s="10">
        <f t="shared" si="314"/>
        <v>133.06666666666666</v>
      </c>
      <c r="F123" s="76">
        <f t="shared" si="290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291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5">
        <v>6.59</v>
      </c>
      <c r="V123" s="60">
        <v>9.5</v>
      </c>
      <c r="W123" s="71">
        <f t="shared" si="292"/>
        <v>248.79999999999998</v>
      </c>
      <c r="X123" s="85">
        <f t="shared" si="293"/>
        <v>78</v>
      </c>
      <c r="Y123" s="33">
        <v>0</v>
      </c>
      <c r="Z123" s="33">
        <f t="shared" si="285"/>
        <v>0</v>
      </c>
      <c r="AA123" s="33">
        <v>15.4</v>
      </c>
      <c r="AB123" s="33">
        <f t="shared" si="286"/>
        <v>40</v>
      </c>
      <c r="AC123" s="33">
        <v>0</v>
      </c>
      <c r="AD123" s="33">
        <f t="shared" si="287"/>
        <v>1.8</v>
      </c>
      <c r="AE123" s="22">
        <f t="shared" si="288"/>
        <v>133.06666666666666</v>
      </c>
      <c r="AF123" s="54">
        <f t="shared" si="294"/>
        <v>92.585868900576287</v>
      </c>
      <c r="AG123" s="167">
        <f t="shared" si="206"/>
        <v>7.4865331911966419E-3</v>
      </c>
      <c r="AH123"/>
      <c r="AI123" s="22">
        <f t="shared" si="289"/>
        <v>3010479999.9999995</v>
      </c>
      <c r="AJ123" s="174">
        <f t="shared" si="300"/>
        <v>0.21772061100192686</v>
      </c>
      <c r="AK123" s="174">
        <f t="shared" si="301"/>
        <v>9.5421743317133777E-3</v>
      </c>
      <c r="AL123" s="172">
        <f>LN(AI123/AI121)/(AE123-AE121)</f>
        <v>1.4197306632248486E-2</v>
      </c>
      <c r="AM123" s="187">
        <f t="shared" si="302"/>
        <v>10.600243055555552</v>
      </c>
      <c r="AN123" s="187">
        <f>AM122+AM123</f>
        <v>19.058576388888888</v>
      </c>
      <c r="AO123" s="187">
        <f t="shared" ref="AO123:AO147" si="321">AM122+AM123</f>
        <v>19.058576388888888</v>
      </c>
      <c r="AP123" s="174"/>
      <c r="AQ123" s="189">
        <f t="shared" si="295"/>
        <v>38.657948523845569</v>
      </c>
      <c r="AR123" s="189">
        <f t="shared" si="296"/>
        <v>0</v>
      </c>
      <c r="AS123" s="189">
        <f t="shared" si="297"/>
        <v>0.4708554125662377</v>
      </c>
      <c r="AT123" s="189">
        <f t="shared" si="298"/>
        <v>2.672096896290689</v>
      </c>
      <c r="AU123" s="189">
        <f t="shared" si="299"/>
        <v>2.9946404239212718</v>
      </c>
      <c r="AV123" s="190" t="s">
        <v>130</v>
      </c>
      <c r="AW123" s="189">
        <f t="shared" si="304"/>
        <v>8.2690067810131609</v>
      </c>
      <c r="AX123" s="189">
        <f t="shared" si="305"/>
        <v>0</v>
      </c>
      <c r="AY123" s="189">
        <f t="shared" si="306"/>
        <v>-0.5</v>
      </c>
      <c r="AZ123" s="189">
        <f t="shared" si="307"/>
        <v>0.1574311926605505</v>
      </c>
      <c r="BA123" s="189">
        <f t="shared" si="308"/>
        <v>-0.11538093338651745</v>
      </c>
      <c r="BB123" s="190" t="s">
        <v>130</v>
      </c>
      <c r="BC123" s="189">
        <f>(AW122+AW123)/$AN123</f>
        <v>1.0188261089178565</v>
      </c>
      <c r="BD123" s="189">
        <f>(AX122+AX123)/$AN123</f>
        <v>0</v>
      </c>
      <c r="BE123" s="189">
        <f>(AY122+AY123)/$AN123</f>
        <v>3.2111484163732135E-2</v>
      </c>
      <c r="BF123" s="189">
        <f>(AZ122+AZ123)/$AN123</f>
        <v>-1.332856488369246E-3</v>
      </c>
      <c r="BG123" s="189">
        <f>(BA122+BA123)/$AN123</f>
        <v>-0.23543532136561626</v>
      </c>
      <c r="BH123" s="189">
        <f t="shared" ref="BH123:BH147" si="322">(AW122+AW123)/$AN123</f>
        <v>1.0188261089178565</v>
      </c>
      <c r="BI123" s="189">
        <f t="shared" ref="BI123:BI147" si="323">(AX122+AX123)/$AN123</f>
        <v>0</v>
      </c>
      <c r="BJ123" s="189">
        <f t="shared" ref="BJ123:BJ147" si="324">(AY122+AY123)/$AN123</f>
        <v>3.2111484163732135E-2</v>
      </c>
      <c r="BK123" s="189">
        <f t="shared" ref="BK123:BK147" si="325">(AZ122+AZ123)/$AN123</f>
        <v>-1.332856488369246E-3</v>
      </c>
      <c r="BL123" s="189">
        <f t="shared" ref="BL123:BL147" si="326">(BA122+BA123)/$AN123</f>
        <v>-0.23543532136561626</v>
      </c>
      <c r="BN123" s="189">
        <v>4.5389209277162408</v>
      </c>
      <c r="BO123" s="189">
        <v>1.16856254508732</v>
      </c>
      <c r="BP123" s="189">
        <v>1.7667924686612846</v>
      </c>
      <c r="BQ123" s="189">
        <v>3.9772406956106329E-2</v>
      </c>
      <c r="BR123" s="189">
        <v>0</v>
      </c>
      <c r="BS123" s="189">
        <v>2.9565984183128107</v>
      </c>
      <c r="BT123" s="189">
        <v>0.14283729353267191</v>
      </c>
      <c r="BU123" s="189">
        <v>2.2804199408361274</v>
      </c>
      <c r="BV123" s="189">
        <v>0.76967027993433434</v>
      </c>
      <c r="BW123" s="189">
        <v>1.4104527801987534</v>
      </c>
      <c r="BX123" s="189">
        <v>1.6154243212087529</v>
      </c>
      <c r="BY123" s="189">
        <v>2.1947125452322012</v>
      </c>
      <c r="BZ123" s="189">
        <v>1.6145685052501013</v>
      </c>
      <c r="CA123" s="189">
        <v>0.53721833840906741</v>
      </c>
      <c r="CB123" s="189">
        <v>0.90777630292616396</v>
      </c>
      <c r="CC123" s="189">
        <v>4.5191106002336747</v>
      </c>
      <c r="CD123" s="189">
        <v>0.87680326809528597</v>
      </c>
      <c r="CE123" s="189">
        <v>2.0203280662821697</v>
      </c>
      <c r="CF123" s="189">
        <v>0.84742409562833143</v>
      </c>
      <c r="CG123" s="189">
        <v>0.33945343783681337</v>
      </c>
      <c r="CH123" s="189">
        <v>1.8711891927116679</v>
      </c>
      <c r="CI123" s="189">
        <v>33.010572173435378</v>
      </c>
      <c r="CJ123" s="189">
        <v>1.3336871929108571</v>
      </c>
      <c r="CK123" s="189">
        <v>0.34761733488415142</v>
      </c>
      <c r="CL123" s="189">
        <v>4.0812508459044529E-2</v>
      </c>
      <c r="CM123" s="189">
        <v>0.64594449700799239</v>
      </c>
      <c r="CN123" s="189">
        <v>3.1813707356664813</v>
      </c>
      <c r="CO123" s="189">
        <v>0</v>
      </c>
      <c r="CP123" s="189">
        <v>0.35160126797244823</v>
      </c>
      <c r="CQ123" s="189">
        <v>0.47881789849298939</v>
      </c>
      <c r="CR123" s="189">
        <v>0.24557375269710832</v>
      </c>
      <c r="CS123" s="189">
        <v>0.68256761929445009</v>
      </c>
      <c r="CT123" s="189">
        <v>3.1971244671867862</v>
      </c>
      <c r="CU123" s="189">
        <v>0</v>
      </c>
    </row>
    <row r="124" spans="1:99" ht="13.5" customHeight="1" x14ac:dyDescent="0.3">
      <c r="A124" s="30" t="s">
        <v>65</v>
      </c>
      <c r="B124" s="12" t="s">
        <v>21</v>
      </c>
      <c r="C124" s="28">
        <v>42417</v>
      </c>
      <c r="D124" s="62">
        <v>0.41805555555555557</v>
      </c>
      <c r="E124" s="10">
        <f t="shared" si="314"/>
        <v>158</v>
      </c>
      <c r="F124" s="76">
        <f t="shared" si="290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291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5">
        <v>6</v>
      </c>
      <c r="V124" s="60">
        <v>4</v>
      </c>
      <c r="W124" s="71">
        <f t="shared" si="292"/>
        <v>239.29999999999998</v>
      </c>
      <c r="X124" s="85">
        <f t="shared" si="293"/>
        <v>82</v>
      </c>
      <c r="Y124" s="33">
        <v>0</v>
      </c>
      <c r="Z124" s="33">
        <f t="shared" si="285"/>
        <v>0</v>
      </c>
      <c r="AA124" s="33">
        <v>0</v>
      </c>
      <c r="AB124" s="33">
        <f t="shared" si="286"/>
        <v>40</v>
      </c>
      <c r="AC124" s="33">
        <v>0</v>
      </c>
      <c r="AD124" s="33">
        <f t="shared" si="287"/>
        <v>1.8</v>
      </c>
      <c r="AE124" s="22">
        <f t="shared" si="288"/>
        <v>158</v>
      </c>
      <c r="AF124" s="54">
        <f t="shared" si="294"/>
        <v>124.61816811137827</v>
      </c>
      <c r="AG124" s="167">
        <f t="shared" si="206"/>
        <v>5.5621679492226257E-3</v>
      </c>
      <c r="AH124"/>
      <c r="AI124" s="22">
        <f t="shared" si="289"/>
        <v>3326270000</v>
      </c>
      <c r="AJ124" s="174">
        <f t="shared" si="300"/>
        <v>9.9752021583253997E-2</v>
      </c>
      <c r="AK124" s="174">
        <f t="shared" si="301"/>
        <v>4.0007495287401329E-3</v>
      </c>
      <c r="AL124" s="172"/>
      <c r="AM124" s="187">
        <f t="shared" si="302"/>
        <v>13.505555555555558</v>
      </c>
      <c r="AN124" s="187"/>
      <c r="AO124" s="187"/>
      <c r="AP124" s="174"/>
      <c r="AQ124" s="189">
        <f t="shared" si="295"/>
        <v>28.1</v>
      </c>
      <c r="AR124" s="189">
        <f t="shared" si="296"/>
        <v>0</v>
      </c>
      <c r="AS124" s="189">
        <f t="shared" si="297"/>
        <v>0</v>
      </c>
      <c r="AT124" s="189">
        <f t="shared" si="298"/>
        <v>2.95</v>
      </c>
      <c r="AU124" s="189">
        <f t="shared" si="299"/>
        <v>4.8600000000000003</v>
      </c>
      <c r="AV124" s="190" t="s">
        <v>131</v>
      </c>
      <c r="AW124" s="189">
        <f t="shared" si="304"/>
        <v>10.557948523845567</v>
      </c>
      <c r="AX124" s="189">
        <f t="shared" si="305"/>
        <v>0</v>
      </c>
      <c r="AY124" s="189">
        <f t="shared" si="306"/>
        <v>0.4708554125662377</v>
      </c>
      <c r="AZ124" s="189">
        <f t="shared" si="307"/>
        <v>-0.27790310370931115</v>
      </c>
      <c r="BA124" s="189">
        <f t="shared" si="308"/>
        <v>1.8653595760787285</v>
      </c>
      <c r="BB124" s="190" t="s">
        <v>131</v>
      </c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N124" s="189"/>
      <c r="BO124" s="189"/>
      <c r="BP124" s="189"/>
      <c r="BQ124" s="189"/>
      <c r="BR124" s="189"/>
      <c r="BS124" s="189"/>
      <c r="BT124" s="189"/>
      <c r="BU124" s="189"/>
      <c r="BV124" s="189"/>
      <c r="BW124" s="189"/>
      <c r="BX124" s="189"/>
      <c r="BY124" s="189"/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</row>
    <row r="125" spans="1:99" ht="13" x14ac:dyDescent="0.3">
      <c r="A125" s="30" t="s">
        <v>65</v>
      </c>
      <c r="B125" s="12" t="s">
        <v>22</v>
      </c>
      <c r="C125" s="28">
        <v>42418</v>
      </c>
      <c r="D125" s="63">
        <v>0.3756944444444445</v>
      </c>
      <c r="E125" s="10">
        <f t="shared" si="314"/>
        <v>180.98333333333332</v>
      </c>
      <c r="F125" s="76">
        <f t="shared" si="290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291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5">
        <v>6.61</v>
      </c>
      <c r="V125" s="60">
        <v>9</v>
      </c>
      <c r="W125" s="71">
        <f t="shared" si="292"/>
        <v>236.6</v>
      </c>
      <c r="X125" s="85">
        <f t="shared" si="293"/>
        <v>91</v>
      </c>
      <c r="Y125" s="33">
        <v>0</v>
      </c>
      <c r="Z125" s="33">
        <f t="shared" si="285"/>
        <v>0</v>
      </c>
      <c r="AA125" s="33">
        <v>0</v>
      </c>
      <c r="AB125" s="33">
        <f t="shared" si="286"/>
        <v>40</v>
      </c>
      <c r="AC125" s="33">
        <v>1.3</v>
      </c>
      <c r="AD125" s="33">
        <f t="shared" si="287"/>
        <v>3.1</v>
      </c>
      <c r="AE125" s="22">
        <f t="shared" si="288"/>
        <v>180.98333333333332</v>
      </c>
      <c r="AF125" s="54">
        <f t="shared" si="294"/>
        <v>138.07025763343805</v>
      </c>
      <c r="AG125" s="167">
        <f t="shared" si="206"/>
        <v>5.0202497803703517E-3</v>
      </c>
      <c r="AH125"/>
      <c r="AI125" s="22">
        <f t="shared" si="289"/>
        <v>3690960000</v>
      </c>
      <c r="AJ125" s="174">
        <f t="shared" si="300"/>
        <v>0.10403503074880406</v>
      </c>
      <c r="AK125" s="174">
        <f t="shared" si="301"/>
        <v>4.5265423095926377E-3</v>
      </c>
      <c r="AL125" s="172">
        <f>LN(AI125/AI123)/(AE125-AE123)</f>
        <v>4.2529471791038246E-3</v>
      </c>
      <c r="AM125" s="187">
        <f t="shared" si="302"/>
        <v>14.125173611111103</v>
      </c>
      <c r="AN125" s="187">
        <f>AM124+AM125</f>
        <v>27.630729166666661</v>
      </c>
      <c r="AO125" s="187">
        <f t="shared" ref="AO125:AO147" si="327">AM124+AM125</f>
        <v>27.630729166666661</v>
      </c>
      <c r="AP125" s="174"/>
      <c r="AQ125" s="189">
        <f t="shared" si="295"/>
        <v>28.143169398907105</v>
      </c>
      <c r="AR125" s="189">
        <f t="shared" si="296"/>
        <v>0</v>
      </c>
      <c r="AS125" s="189">
        <f t="shared" si="297"/>
        <v>0</v>
      </c>
      <c r="AT125" s="189">
        <f t="shared" si="298"/>
        <v>2.9637158469945355</v>
      </c>
      <c r="AU125" s="189">
        <f t="shared" si="299"/>
        <v>5.8975956284153002</v>
      </c>
      <c r="AV125" s="190" t="s">
        <v>132</v>
      </c>
      <c r="AW125" s="189">
        <f t="shared" si="304"/>
        <v>12</v>
      </c>
      <c r="AX125" s="189">
        <f t="shared" si="305"/>
        <v>0</v>
      </c>
      <c r="AY125" s="189">
        <f t="shared" si="306"/>
        <v>0</v>
      </c>
      <c r="AZ125" s="189">
        <f t="shared" si="307"/>
        <v>-2.9999999999999805E-2</v>
      </c>
      <c r="BA125" s="189">
        <f t="shared" si="308"/>
        <v>1.0699999999999994</v>
      </c>
      <c r="BB125" s="190" t="s">
        <v>132</v>
      </c>
      <c r="BC125" s="189">
        <f>(AW124+AW125)/$AN125</f>
        <v>0.81640800674414238</v>
      </c>
      <c r="BD125" s="189">
        <f>(AX124+AX125)/$AN125</f>
        <v>0</v>
      </c>
      <c r="BE125" s="189">
        <f>(AY124+AY125)/$AN125</f>
        <v>1.7041005676182854E-2</v>
      </c>
      <c r="BF125" s="189">
        <f>(AZ124+AZ125)/$AN125</f>
        <v>-1.1143502650692298E-2</v>
      </c>
      <c r="BG125" s="189">
        <f>(BA124+BA125)/$AN125</f>
        <v>0.10623532800646847</v>
      </c>
      <c r="BH125" s="189">
        <f t="shared" ref="BH125:BH147" si="328">(AW124+AW125)/$AN125</f>
        <v>0.81640800674414238</v>
      </c>
      <c r="BI125" s="189">
        <f t="shared" ref="BI125:BI147" si="329">(AX124+AX125)/$AN125</f>
        <v>0</v>
      </c>
      <c r="BJ125" s="189">
        <f t="shared" ref="BJ125:BJ147" si="330">(AY124+AY125)/$AN125</f>
        <v>1.7041005676182854E-2</v>
      </c>
      <c r="BK125" s="189">
        <f t="shared" ref="BK125:BK147" si="331">(AZ124+AZ125)/$AN125</f>
        <v>-1.1143502650692298E-2</v>
      </c>
      <c r="BL125" s="189">
        <f t="shared" ref="BL125:BL147" si="332">(BA124+BA125)/$AN125</f>
        <v>0.10623532800646847</v>
      </c>
      <c r="BN125" s="189">
        <v>0.16771956225352153</v>
      </c>
      <c r="BO125" s="189">
        <v>1.0423211942447639</v>
      </c>
      <c r="BP125" s="189">
        <v>1.2106977168344415</v>
      </c>
      <c r="BQ125" s="189">
        <v>0</v>
      </c>
      <c r="BR125" s="189">
        <v>0</v>
      </c>
      <c r="BS125" s="189">
        <v>3.6511597926982136</v>
      </c>
      <c r="BT125" s="189">
        <v>0</v>
      </c>
      <c r="BU125" s="189">
        <v>3.776274430973301</v>
      </c>
      <c r="BV125" s="189">
        <v>0.74085796262544568</v>
      </c>
      <c r="BW125" s="189">
        <v>1.5340612506744147</v>
      </c>
      <c r="BX125" s="189">
        <v>1.1170994056330494</v>
      </c>
      <c r="BY125" s="189">
        <v>1.1616725175014166</v>
      </c>
      <c r="BZ125" s="189">
        <v>1.490924819856666</v>
      </c>
      <c r="CA125" s="189">
        <v>0.53575134522200851</v>
      </c>
      <c r="CB125" s="189">
        <v>0.75667317936328515</v>
      </c>
      <c r="CC125" s="189">
        <v>4.3898184734666152</v>
      </c>
      <c r="CD125" s="189">
        <v>0.13780797926841429</v>
      </c>
      <c r="CE125" s="189">
        <v>1.8555998220829333</v>
      </c>
      <c r="CF125" s="189">
        <v>0.77407957261380234</v>
      </c>
      <c r="CG125" s="189">
        <v>0.19358096097726987</v>
      </c>
      <c r="CH125" s="189">
        <v>1.3060613330291155</v>
      </c>
      <c r="CI125" s="189">
        <v>16.12013124817036</v>
      </c>
      <c r="CJ125" s="189">
        <v>3.0720329797623473</v>
      </c>
      <c r="CK125" s="189">
        <v>0.56907581202434021</v>
      </c>
      <c r="CL125" s="189">
        <v>0</v>
      </c>
      <c r="CM125" s="189">
        <v>0.93479865031715259</v>
      </c>
      <c r="CN125" s="189">
        <v>4.1480907601198611</v>
      </c>
      <c r="CO125" s="189">
        <v>3.9234892237130309E-2</v>
      </c>
      <c r="CP125" s="189">
        <v>1.3490442106634142</v>
      </c>
      <c r="CQ125" s="189">
        <v>0.53452758534491296</v>
      </c>
      <c r="CR125" s="189">
        <v>0.13720071390285071</v>
      </c>
      <c r="CS125" s="189">
        <v>1.4708823307988734</v>
      </c>
      <c r="CT125" s="189">
        <v>3.6407525577283124</v>
      </c>
      <c r="CU125" s="189">
        <v>0</v>
      </c>
    </row>
    <row r="126" spans="1:99" ht="13" x14ac:dyDescent="0.3">
      <c r="A126" s="30" t="s">
        <v>65</v>
      </c>
      <c r="B126" s="12" t="s">
        <v>23</v>
      </c>
      <c r="C126" s="28">
        <v>42419</v>
      </c>
      <c r="D126" s="63">
        <v>0.41388888888888892</v>
      </c>
      <c r="E126" s="10">
        <f t="shared" si="314"/>
        <v>205.90000000000003</v>
      </c>
      <c r="F126" s="76">
        <f t="shared" si="290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291"/>
        <v>0.19999999999999929</v>
      </c>
      <c r="L126" s="53">
        <f t="shared" ref="L126:L131" si="333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5">
        <v>6.97</v>
      </c>
      <c r="V126" s="57">
        <v>4</v>
      </c>
      <c r="W126" s="71">
        <f t="shared" si="292"/>
        <v>229</v>
      </c>
      <c r="X126" s="85">
        <f t="shared" si="293"/>
        <v>95</v>
      </c>
      <c r="Y126" s="61">
        <v>0</v>
      </c>
      <c r="Z126" s="33">
        <f t="shared" si="285"/>
        <v>0</v>
      </c>
      <c r="AA126" s="33">
        <v>0</v>
      </c>
      <c r="AB126" s="33">
        <f t="shared" si="286"/>
        <v>40</v>
      </c>
      <c r="AC126" s="33">
        <v>1.4</v>
      </c>
      <c r="AD126" s="33">
        <f t="shared" si="287"/>
        <v>4.5</v>
      </c>
      <c r="AE126" s="22">
        <f t="shared" si="288"/>
        <v>205.90000000000003</v>
      </c>
      <c r="AF126" s="54">
        <f t="shared" si="294"/>
        <v>-236.19231829525137</v>
      </c>
      <c r="AG126" s="167">
        <f t="shared" si="206"/>
        <v>-2.9346728359449822E-3</v>
      </c>
      <c r="AH126"/>
      <c r="AI126" s="22">
        <f t="shared" si="289"/>
        <v>3320500000</v>
      </c>
      <c r="AJ126" s="174">
        <f t="shared" si="300"/>
        <v>-0.10577121281900945</v>
      </c>
      <c r="AK126" s="174">
        <f t="shared" si="301"/>
        <v>-4.2449985077863241E-3</v>
      </c>
      <c r="AL126" s="172"/>
      <c r="AM126" s="187">
        <f t="shared" si="302"/>
        <v>15.62482638888892</v>
      </c>
      <c r="AN126" s="187"/>
      <c r="AO126" s="187"/>
      <c r="AP126" s="174"/>
      <c r="AQ126" s="189">
        <f t="shared" si="295"/>
        <v>32.672309027777779</v>
      </c>
      <c r="AR126" s="189">
        <f t="shared" si="296"/>
        <v>0</v>
      </c>
      <c r="AS126" s="189">
        <f t="shared" si="297"/>
        <v>0</v>
      </c>
      <c r="AT126" s="189">
        <f t="shared" si="298"/>
        <v>3.1805555555555562</v>
      </c>
      <c r="AU126" s="189">
        <f t="shared" si="299"/>
        <v>6.1722656249999996</v>
      </c>
      <c r="AV126" s="190" t="s">
        <v>133</v>
      </c>
      <c r="AW126" s="189">
        <f t="shared" si="304"/>
        <v>8.8431693989071043</v>
      </c>
      <c r="AX126" s="189">
        <f t="shared" si="305"/>
        <v>0</v>
      </c>
      <c r="AY126" s="189">
        <f t="shared" si="306"/>
        <v>0</v>
      </c>
      <c r="AZ126" s="189">
        <f t="shared" si="307"/>
        <v>-0.23628415300546468</v>
      </c>
      <c r="BA126" s="189">
        <f t="shared" si="308"/>
        <v>0.3124043715846998</v>
      </c>
      <c r="BB126" s="190" t="s">
        <v>133</v>
      </c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</row>
    <row r="127" spans="1:99" ht="13" x14ac:dyDescent="0.3">
      <c r="A127" s="30" t="s">
        <v>65</v>
      </c>
      <c r="B127" s="12" t="s">
        <v>24</v>
      </c>
      <c r="C127" s="28">
        <v>42420</v>
      </c>
      <c r="D127" s="63">
        <v>0.5395833333333333</v>
      </c>
      <c r="E127" s="10">
        <f t="shared" si="314"/>
        <v>232.91666666666669</v>
      </c>
      <c r="F127" s="76">
        <f t="shared" si="290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291"/>
        <v>0.29999999999999893</v>
      </c>
      <c r="L127" s="53">
        <f t="shared" si="333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5">
        <v>7.48</v>
      </c>
      <c r="V127" s="57">
        <v>4</v>
      </c>
      <c r="W127" s="71">
        <f t="shared" si="292"/>
        <v>227.2</v>
      </c>
      <c r="X127" s="85">
        <f t="shared" si="293"/>
        <v>99</v>
      </c>
      <c r="Y127" s="33">
        <v>1.6</v>
      </c>
      <c r="Z127" s="33">
        <f t="shared" si="285"/>
        <v>1.6</v>
      </c>
      <c r="AA127" s="33">
        <v>0</v>
      </c>
      <c r="AB127" s="33">
        <f t="shared" si="286"/>
        <v>40</v>
      </c>
      <c r="AC127" s="33">
        <v>0.6</v>
      </c>
      <c r="AD127" s="33">
        <f t="shared" si="287"/>
        <v>5.0999999999999996</v>
      </c>
      <c r="AE127" s="22">
        <f t="shared" si="288"/>
        <v>232.91666666666669</v>
      </c>
      <c r="AF127" s="54">
        <f t="shared" si="294"/>
        <v>-90.883797581826272</v>
      </c>
      <c r="AG127" s="167">
        <f t="shared" si="206"/>
        <v>-7.6267409483618629E-3</v>
      </c>
      <c r="AH127"/>
      <c r="AI127" s="22">
        <f t="shared" si="289"/>
        <v>2680960000</v>
      </c>
      <c r="AJ127" s="174">
        <f t="shared" si="300"/>
        <v>-0.21394043466215304</v>
      </c>
      <c r="AK127" s="174">
        <f t="shared" si="301"/>
        <v>-7.9188316346262728E-3</v>
      </c>
      <c r="AL127" s="172">
        <f>LN(AI127/AI125)/(AE127-AE125)</f>
        <v>-6.156193468828541E-3</v>
      </c>
      <c r="AM127" s="187">
        <f t="shared" si="302"/>
        <v>14.802881944444437</v>
      </c>
      <c r="AN127" s="187">
        <f>AM126+AM127</f>
        <v>30.427708333333356</v>
      </c>
      <c r="AO127" s="187"/>
      <c r="AP127" s="174"/>
      <c r="AQ127" s="189">
        <f t="shared" si="295"/>
        <v>31.878489903424061</v>
      </c>
      <c r="AR127" s="189">
        <f t="shared" si="296"/>
        <v>0</v>
      </c>
      <c r="AS127" s="189">
        <f t="shared" si="297"/>
        <v>0</v>
      </c>
      <c r="AT127" s="189">
        <f t="shared" si="298"/>
        <v>3.022019315188762</v>
      </c>
      <c r="AU127" s="189">
        <f t="shared" si="299"/>
        <v>6.3631957857769974</v>
      </c>
      <c r="AV127" s="190" t="s">
        <v>134</v>
      </c>
      <c r="AW127" s="189">
        <f t="shared" si="304"/>
        <v>6.5723090277777771</v>
      </c>
      <c r="AX127" s="189">
        <f t="shared" si="305"/>
        <v>0</v>
      </c>
      <c r="AY127" s="189">
        <f t="shared" si="306"/>
        <v>0</v>
      </c>
      <c r="AZ127" s="189">
        <f t="shared" si="307"/>
        <v>0.15055555555555644</v>
      </c>
      <c r="BA127" s="189">
        <f t="shared" si="308"/>
        <v>0.20773437500000025</v>
      </c>
      <c r="BB127" s="190" t="s">
        <v>134</v>
      </c>
      <c r="BC127" s="189">
        <f>(AW126+AW127)/$AN127</f>
        <v>0.5066263373438914</v>
      </c>
      <c r="BD127" s="189">
        <f>(AX126+AX127)/$AN127</f>
        <v>0</v>
      </c>
      <c r="BE127" s="189">
        <f>(AY126+AY127)/$AN127</f>
        <v>0</v>
      </c>
      <c r="BF127" s="189">
        <f>(AZ126+AZ127)/$AN127</f>
        <v>-2.8174516631603542E-3</v>
      </c>
      <c r="BG127" s="189">
        <f>(BA126+BA127)/$AN127</f>
        <v>1.709424649686455E-2</v>
      </c>
      <c r="BH127" s="189"/>
      <c r="BI127" s="189"/>
      <c r="BJ127" s="189"/>
      <c r="BK127" s="189"/>
      <c r="BL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</row>
    <row r="128" spans="1:99" ht="13" x14ac:dyDescent="0.3">
      <c r="A128" s="30" t="s">
        <v>65</v>
      </c>
      <c r="B128" s="12" t="s">
        <v>25</v>
      </c>
      <c r="C128" s="28">
        <v>42421</v>
      </c>
      <c r="D128" s="63">
        <v>0.53263888888888888</v>
      </c>
      <c r="E128" s="10">
        <f t="shared" si="314"/>
        <v>256.75</v>
      </c>
      <c r="F128" s="76">
        <f t="shared" si="290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291"/>
        <v>0.59999999999999964</v>
      </c>
      <c r="L128" s="53">
        <f t="shared" si="333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5">
        <v>7.87</v>
      </c>
      <c r="V128" s="57">
        <v>4</v>
      </c>
      <c r="W128" s="71">
        <f t="shared" si="292"/>
        <v>224.5</v>
      </c>
      <c r="X128" s="85">
        <f t="shared" si="293"/>
        <v>103</v>
      </c>
      <c r="Y128" s="61">
        <v>0</v>
      </c>
      <c r="Z128" s="33">
        <f t="shared" si="285"/>
        <v>1.6</v>
      </c>
      <c r="AA128" s="33">
        <v>0</v>
      </c>
      <c r="AB128" s="33">
        <f t="shared" si="286"/>
        <v>40</v>
      </c>
      <c r="AC128" s="33">
        <v>1.3</v>
      </c>
      <c r="AD128" s="33">
        <f t="shared" si="287"/>
        <v>6.3999999999999995</v>
      </c>
      <c r="AE128" s="22">
        <f t="shared" si="288"/>
        <v>256.75</v>
      </c>
      <c r="AF128" s="54">
        <f t="shared" si="294"/>
        <v>-186.55419553975261</v>
      </c>
      <c r="AG128" s="167">
        <f t="shared" si="206"/>
        <v>-3.7155271611795156E-3</v>
      </c>
      <c r="AH128"/>
      <c r="AI128" s="22">
        <f t="shared" si="289"/>
        <v>2424600000.0000005</v>
      </c>
      <c r="AJ128" s="174">
        <f t="shared" si="300"/>
        <v>-0.10050837700613219</v>
      </c>
      <c r="AK128" s="174">
        <f t="shared" si="301"/>
        <v>-4.2171346995579975E-3</v>
      </c>
      <c r="AL128" s="172"/>
      <c r="AM128" s="187">
        <f t="shared" si="302"/>
        <v>11.221527777777771</v>
      </c>
      <c r="AN128" s="187"/>
      <c r="AO128" s="187"/>
      <c r="AP128" s="174"/>
      <c r="AQ128" s="189">
        <f t="shared" si="295"/>
        <v>36.543622674933559</v>
      </c>
      <c r="AR128" s="189">
        <f t="shared" si="296"/>
        <v>0</v>
      </c>
      <c r="AS128" s="189">
        <f t="shared" si="297"/>
        <v>0</v>
      </c>
      <c r="AT128" s="189">
        <f t="shared" si="298"/>
        <v>3.0722099202834361</v>
      </c>
      <c r="AU128" s="189">
        <f t="shared" si="299"/>
        <v>6.5620017714791841</v>
      </c>
      <c r="AV128" s="190" t="s">
        <v>135</v>
      </c>
      <c r="AW128" s="189">
        <f t="shared" si="304"/>
        <v>7.9784899034240624</v>
      </c>
      <c r="AX128" s="189">
        <f t="shared" si="305"/>
        <v>0</v>
      </c>
      <c r="AY128" s="189">
        <f t="shared" si="306"/>
        <v>0</v>
      </c>
      <c r="AZ128" s="189">
        <f t="shared" si="307"/>
        <v>-6.7980684811237868E-2</v>
      </c>
      <c r="BA128" s="189">
        <f t="shared" si="308"/>
        <v>0.23680421422300224</v>
      </c>
      <c r="BB128" s="190" t="s">
        <v>135</v>
      </c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</row>
    <row r="129" spans="1:99" ht="13" x14ac:dyDescent="0.3">
      <c r="A129" s="30" t="s">
        <v>65</v>
      </c>
      <c r="B129" s="12" t="s">
        <v>26</v>
      </c>
      <c r="C129" s="28">
        <v>42422</v>
      </c>
      <c r="D129" s="63">
        <v>0.35486111111111113</v>
      </c>
      <c r="E129" s="10">
        <f t="shared" si="314"/>
        <v>276.48333333333335</v>
      </c>
      <c r="F129" s="76">
        <f t="shared" si="290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291"/>
        <v>0.45000000000000107</v>
      </c>
      <c r="L129" s="53">
        <f t="shared" si="333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5">
        <v>8.27</v>
      </c>
      <c r="V129" s="60">
        <v>12</v>
      </c>
      <c r="W129" s="71">
        <f t="shared" si="292"/>
        <v>221.2</v>
      </c>
      <c r="X129" s="85">
        <f t="shared" si="293"/>
        <v>115</v>
      </c>
      <c r="Y129" s="33">
        <v>0</v>
      </c>
      <c r="Z129" s="33">
        <f t="shared" si="285"/>
        <v>1.6</v>
      </c>
      <c r="AA129" s="33">
        <v>0</v>
      </c>
      <c r="AB129" s="33">
        <f t="shared" si="286"/>
        <v>40</v>
      </c>
      <c r="AC129" s="33">
        <v>0.7</v>
      </c>
      <c r="AD129" s="33">
        <f t="shared" si="287"/>
        <v>7.1</v>
      </c>
      <c r="AE129" s="22">
        <f t="shared" si="288"/>
        <v>276.48333333333335</v>
      </c>
      <c r="AF129" s="54">
        <f t="shared" si="294"/>
        <v>-65.69400377551986</v>
      </c>
      <c r="AG129" s="167">
        <f t="shared" si="206"/>
        <v>-1.055114836551093E-2</v>
      </c>
      <c r="AH129"/>
      <c r="AI129" s="22">
        <f t="shared" si="289"/>
        <v>1939923999.9999998</v>
      </c>
      <c r="AJ129" s="174">
        <f t="shared" si="300"/>
        <v>-0.22301776528021197</v>
      </c>
      <c r="AK129" s="174">
        <f t="shared" si="301"/>
        <v>-1.1301575943253976E-2</v>
      </c>
      <c r="AL129" s="172">
        <f>LN(AI129/AI127)/(AE129-AE127)</f>
        <v>-7.4260017357232772E-3</v>
      </c>
      <c r="AM129" s="187">
        <f t="shared" si="302"/>
        <v>8.0454444444444508</v>
      </c>
      <c r="AN129" s="187">
        <f>AM128+AM129</f>
        <v>19.266972222222222</v>
      </c>
      <c r="AO129" s="187">
        <f t="shared" ref="AO129" si="334">AM128+AM129+AM127+AM126</f>
        <v>49.694680555555578</v>
      </c>
      <c r="AP129" s="174"/>
      <c r="AQ129" s="189">
        <f t="shared" si="295"/>
        <v>39.101577287066249</v>
      </c>
      <c r="AR129" s="189">
        <f t="shared" si="296"/>
        <v>0</v>
      </c>
      <c r="AS129" s="189">
        <f t="shared" si="297"/>
        <v>0</v>
      </c>
      <c r="AT129" s="189">
        <f t="shared" si="298"/>
        <v>3.3992429022082025</v>
      </c>
      <c r="AU129" s="189">
        <f t="shared" si="299"/>
        <v>6.6988012618296535</v>
      </c>
      <c r="AV129" s="190" t="s">
        <v>136</v>
      </c>
      <c r="AW129" s="189">
        <f t="shared" si="304"/>
        <v>4.343622674933556</v>
      </c>
      <c r="AX129" s="189">
        <f t="shared" si="305"/>
        <v>0</v>
      </c>
      <c r="AY129" s="189">
        <f t="shared" si="306"/>
        <v>0</v>
      </c>
      <c r="AZ129" s="189">
        <f t="shared" si="307"/>
        <v>-0.33779007971656405</v>
      </c>
      <c r="BA129" s="189">
        <f t="shared" si="308"/>
        <v>0.15799822852081569</v>
      </c>
      <c r="BB129" s="190" t="s">
        <v>136</v>
      </c>
      <c r="BC129" s="189">
        <f>(AW128+AW129)/$AN129</f>
        <v>0.63954587343752378</v>
      </c>
      <c r="BD129" s="189">
        <f>(AX128+AX129)/$AN129</f>
        <v>0</v>
      </c>
      <c r="BE129" s="189">
        <f>(AY128+AY129)/$AN129</f>
        <v>0</v>
      </c>
      <c r="BF129" s="189">
        <f>(AZ128+AZ129)/$AN129</f>
        <v>-2.1060432321576315E-2</v>
      </c>
      <c r="BG129" s="189">
        <f>(BA128+BA129)/$AN129</f>
        <v>2.0491151291974097E-2</v>
      </c>
      <c r="BH129" s="189">
        <f t="shared" ref="BH129:BL129" si="335">(AW128+AW129+AW127+AW126)/$AO129</f>
        <v>0.55816016311914085</v>
      </c>
      <c r="BI129" s="189">
        <f t="shared" si="335"/>
        <v>0</v>
      </c>
      <c r="BJ129" s="189">
        <f t="shared" si="335"/>
        <v>0</v>
      </c>
      <c r="BK129" s="189">
        <f t="shared" si="335"/>
        <v>-9.8903817568209186E-3</v>
      </c>
      <c r="BL129" s="189">
        <f t="shared" si="335"/>
        <v>1.8411250039240525E-2</v>
      </c>
      <c r="BN129" s="189">
        <v>0.37176862318332854</v>
      </c>
      <c r="BO129" s="189">
        <v>1.1031915124476328</v>
      </c>
      <c r="BP129" s="189">
        <v>0.42263201138840079</v>
      </c>
      <c r="BQ129" s="189">
        <v>0</v>
      </c>
      <c r="BR129" s="189">
        <v>0</v>
      </c>
      <c r="BS129" s="189">
        <v>4.4312725681039478</v>
      </c>
      <c r="BT129" s="189">
        <v>3.7197211857466647E-2</v>
      </c>
      <c r="BU129" s="189">
        <v>5.0807790233987911</v>
      </c>
      <c r="BV129" s="189">
        <v>0.77539060922942515</v>
      </c>
      <c r="BW129" s="189">
        <v>1.63205519460513</v>
      </c>
      <c r="BX129" s="189">
        <v>0.52067408855865605</v>
      </c>
      <c r="BY129" s="189">
        <v>0.36914151648240467</v>
      </c>
      <c r="BZ129" s="189">
        <v>1.5605783855493023</v>
      </c>
      <c r="CA129" s="189">
        <v>0.45266248109942292</v>
      </c>
      <c r="CB129" s="189">
        <v>0.7176380947998765</v>
      </c>
      <c r="CC129" s="189">
        <v>4.406649445465658</v>
      </c>
      <c r="CD129" s="189">
        <v>0.36519114506129785</v>
      </c>
      <c r="CE129" s="189">
        <v>1.7840948910967691</v>
      </c>
      <c r="CF129" s="189">
        <v>0.50700410678660424</v>
      </c>
      <c r="CG129" s="189">
        <v>0.16942490841383595</v>
      </c>
      <c r="CH129" s="189">
        <v>0.91594389557430544</v>
      </c>
      <c r="CI129" s="189">
        <v>35.375443857989609</v>
      </c>
      <c r="CJ129" s="189">
        <v>8.8295034320546613</v>
      </c>
      <c r="CK129" s="189">
        <v>0.81822925315189454</v>
      </c>
      <c r="CL129" s="189">
        <v>3.9265434999115195E-2</v>
      </c>
      <c r="CM129" s="189">
        <v>0.94760635968713658</v>
      </c>
      <c r="CN129" s="189">
        <v>3.7920360928387096</v>
      </c>
      <c r="CO129" s="189">
        <v>0.12561257488621702</v>
      </c>
      <c r="CP129" s="189">
        <v>2.2427648269635534</v>
      </c>
      <c r="CQ129" s="189">
        <v>1.1344325846159715</v>
      </c>
      <c r="CR129" s="189">
        <v>0.20324228485580006</v>
      </c>
      <c r="CS129" s="189">
        <v>0.23496565115771831</v>
      </c>
      <c r="CT129" s="189">
        <v>5.1716470419707772</v>
      </c>
      <c r="CU129" s="189">
        <v>0.23413195858847421</v>
      </c>
    </row>
    <row r="130" spans="1:99" ht="14.5" x14ac:dyDescent="0.35">
      <c r="A130" s="30" t="s">
        <v>65</v>
      </c>
      <c r="B130" s="12" t="s">
        <v>27</v>
      </c>
      <c r="C130" s="28">
        <v>42423</v>
      </c>
      <c r="D130" s="63">
        <v>0.42777777777777781</v>
      </c>
      <c r="E130" s="10">
        <f t="shared" si="314"/>
        <v>302.23333333333335</v>
      </c>
      <c r="F130" s="76">
        <f t="shared" si="290"/>
        <v>12.593055555555557</v>
      </c>
      <c r="G130" s="154">
        <v>7.72</v>
      </c>
      <c r="H130" s="154">
        <v>8.76</v>
      </c>
      <c r="I130" s="153">
        <v>88.1</v>
      </c>
      <c r="J130" s="153">
        <v>13.4</v>
      </c>
      <c r="K130" s="53">
        <f t="shared" si="291"/>
        <v>1.04</v>
      </c>
      <c r="L130" s="53">
        <f t="shared" si="333"/>
        <v>7.1400000000000006</v>
      </c>
      <c r="M130" s="153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5">
        <v>8.52</v>
      </c>
      <c r="V130" s="57">
        <v>10</v>
      </c>
      <c r="W130" s="71">
        <f t="shared" si="292"/>
        <v>209.5</v>
      </c>
      <c r="X130" s="85">
        <f t="shared" si="293"/>
        <v>125</v>
      </c>
      <c r="Y130" s="61">
        <v>0.3</v>
      </c>
      <c r="Z130" s="33">
        <f t="shared" si="285"/>
        <v>1.9000000000000001</v>
      </c>
      <c r="AA130" s="33">
        <v>0</v>
      </c>
      <c r="AB130" s="33">
        <f t="shared" si="286"/>
        <v>40</v>
      </c>
      <c r="AC130" s="33">
        <v>0</v>
      </c>
      <c r="AD130" s="33">
        <f t="shared" si="287"/>
        <v>7.1</v>
      </c>
      <c r="AE130" s="22">
        <f t="shared" si="288"/>
        <v>302.23333333333335</v>
      </c>
      <c r="AF130" s="54">
        <f t="shared" si="294"/>
        <v>-139.9639120053408</v>
      </c>
      <c r="AG130" s="167">
        <f t="shared" si="206"/>
        <v>-4.9523278581517201E-3</v>
      </c>
      <c r="AH130"/>
      <c r="AI130" s="22">
        <f t="shared" si="289"/>
        <v>1617340000</v>
      </c>
      <c r="AJ130" s="174">
        <f t="shared" si="300"/>
        <v>-0.18186597263339402</v>
      </c>
      <c r="AK130" s="174">
        <f t="shared" si="301"/>
        <v>-7.0627562187725833E-3</v>
      </c>
      <c r="AL130" s="172"/>
      <c r="AM130" s="187">
        <f t="shared" si="302"/>
        <v>8.8461979166666662</v>
      </c>
      <c r="AN130" s="187"/>
      <c r="AO130" s="187"/>
      <c r="AP130" s="174"/>
      <c r="AQ130" s="189">
        <f t="shared" si="295"/>
        <v>34.5</v>
      </c>
      <c r="AR130" s="189">
        <f t="shared" si="296"/>
        <v>0</v>
      </c>
      <c r="AS130" s="189">
        <f t="shared" si="297"/>
        <v>0</v>
      </c>
      <c r="AT130" s="189">
        <f t="shared" si="298"/>
        <v>3.5200000000000005</v>
      </c>
      <c r="AU130" s="189">
        <f t="shared" si="299"/>
        <v>6.5900000000000007</v>
      </c>
      <c r="AV130" s="190" t="s">
        <v>137</v>
      </c>
      <c r="AW130" s="189">
        <f t="shared" si="304"/>
        <v>4.6015772870662488</v>
      </c>
      <c r="AX130" s="189">
        <f t="shared" si="305"/>
        <v>0</v>
      </c>
      <c r="AY130" s="189">
        <f t="shared" si="306"/>
        <v>0</v>
      </c>
      <c r="AZ130" s="189">
        <f t="shared" si="307"/>
        <v>-0.12075709779179755</v>
      </c>
      <c r="BA130" s="189">
        <f t="shared" si="308"/>
        <v>-0.10880126182965366</v>
      </c>
      <c r="BB130" s="190" t="s">
        <v>137</v>
      </c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</row>
    <row r="131" spans="1:99" ht="15" thickBot="1" x14ac:dyDescent="0.4">
      <c r="A131" s="51" t="s">
        <v>65</v>
      </c>
      <c r="B131" s="13" t="s">
        <v>28</v>
      </c>
      <c r="C131" s="28">
        <v>42424</v>
      </c>
      <c r="D131" s="64">
        <v>0.38750000000000001</v>
      </c>
      <c r="E131" s="152">
        <f>F131*24</f>
        <v>325.26666666666671</v>
      </c>
      <c r="F131" s="77">
        <f t="shared" si="290"/>
        <v>13.552777777777779</v>
      </c>
      <c r="G131" s="157">
        <v>5.71</v>
      </c>
      <c r="H131" s="158">
        <v>6.96</v>
      </c>
      <c r="I131" s="155">
        <v>82</v>
      </c>
      <c r="J131" s="155">
        <v>13.1</v>
      </c>
      <c r="K131" s="161">
        <f t="shared" si="291"/>
        <v>1.25</v>
      </c>
      <c r="L131" s="161">
        <f t="shared" si="333"/>
        <v>8.9400000000000013</v>
      </c>
      <c r="M131" s="156">
        <v>2</v>
      </c>
      <c r="N131" s="66">
        <v>28.6</v>
      </c>
      <c r="O131" s="65">
        <v>0</v>
      </c>
      <c r="P131" s="68">
        <v>0</v>
      </c>
      <c r="Q131" s="67">
        <v>3.89</v>
      </c>
      <c r="R131" s="68">
        <v>6.8</v>
      </c>
      <c r="S131" s="65"/>
      <c r="T131" s="65">
        <v>106</v>
      </c>
      <c r="U131" s="78">
        <v>9.02</v>
      </c>
      <c r="V131" s="65">
        <v>10</v>
      </c>
      <c r="W131" s="71">
        <f t="shared" si="292"/>
        <v>199.6</v>
      </c>
      <c r="X131" s="86">
        <f t="shared" si="293"/>
        <v>135</v>
      </c>
      <c r="Y131" s="67">
        <v>0.1</v>
      </c>
      <c r="Z131" s="68">
        <f t="shared" si="285"/>
        <v>2</v>
      </c>
      <c r="AA131" s="67">
        <v>0</v>
      </c>
      <c r="AB131" s="68">
        <f t="shared" si="286"/>
        <v>40</v>
      </c>
      <c r="AC131" s="67">
        <v>0</v>
      </c>
      <c r="AD131" s="68">
        <f t="shared" si="287"/>
        <v>7.1</v>
      </c>
      <c r="AE131" s="6"/>
      <c r="AF131" s="19"/>
      <c r="AG131" s="168"/>
      <c r="AH131"/>
      <c r="AI131" s="163">
        <f t="shared" si="289"/>
        <v>1139716000</v>
      </c>
      <c r="AJ131" s="175">
        <f t="shared" si="300"/>
        <v>-0.3500037158535948</v>
      </c>
      <c r="AK131" s="175">
        <f t="shared" si="301"/>
        <v>1.1580579547378232E-3</v>
      </c>
      <c r="AL131" s="172">
        <f>LN(AI131/AI129)/(AE131-AE129)</f>
        <v>1.9236952986448445E-3</v>
      </c>
      <c r="AM131" s="187">
        <f t="shared" si="302"/>
        <v>6.4445347222222296</v>
      </c>
      <c r="AN131" s="187">
        <f>AM130+AM131</f>
        <v>15.290732638888896</v>
      </c>
      <c r="AO131" s="187">
        <f t="shared" ref="AO131:AO147" si="336">AM130+AM131</f>
        <v>15.290732638888896</v>
      </c>
      <c r="AP131" s="175"/>
      <c r="AQ131" s="189">
        <f t="shared" si="295"/>
        <v>28.6</v>
      </c>
      <c r="AR131" s="189">
        <f t="shared" si="296"/>
        <v>0</v>
      </c>
      <c r="AS131" s="189">
        <f t="shared" si="297"/>
        <v>0</v>
      </c>
      <c r="AT131" s="189">
        <f t="shared" si="298"/>
        <v>3.8899999999999997</v>
      </c>
      <c r="AU131" s="189">
        <f t="shared" si="299"/>
        <v>6.8</v>
      </c>
      <c r="AV131" s="190" t="s">
        <v>138</v>
      </c>
      <c r="AW131" s="189">
        <f t="shared" si="304"/>
        <v>5.8999999999999986</v>
      </c>
      <c r="AX131" s="189">
        <f t="shared" si="305"/>
        <v>0</v>
      </c>
      <c r="AY131" s="189">
        <f t="shared" si="306"/>
        <v>0</v>
      </c>
      <c r="AZ131" s="189">
        <f t="shared" si="307"/>
        <v>-0.36999999999999966</v>
      </c>
      <c r="BA131" s="189">
        <f t="shared" si="308"/>
        <v>0.20999999999999908</v>
      </c>
      <c r="BB131" s="190" t="s">
        <v>138</v>
      </c>
      <c r="BC131" s="189">
        <f>(AW130+AW131)/$AN131</f>
        <v>0.68679359812737828</v>
      </c>
      <c r="BD131" s="189">
        <f>(AX130+AX131)/$AN131</f>
        <v>0</v>
      </c>
      <c r="BE131" s="189">
        <f>(AY130+AY131)/$AN131</f>
        <v>0</v>
      </c>
      <c r="BF131" s="189">
        <f>(AZ130+AZ131)/$AN131</f>
        <v>-3.2095067606090731E-2</v>
      </c>
      <c r="BG131" s="189">
        <f>(BA130+BA131)/$AN131</f>
        <v>6.6183053853787772E-3</v>
      </c>
      <c r="BH131" s="189">
        <f t="shared" ref="BH131:BH147" si="337">(AW130+AW131)/$AN131</f>
        <v>0.68679359812737828</v>
      </c>
      <c r="BI131" s="189">
        <f t="shared" ref="BI131:BI147" si="338">(AX130+AX131)/$AN131</f>
        <v>0</v>
      </c>
      <c r="BJ131" s="189">
        <f t="shared" ref="BJ131:BJ147" si="339">(AY130+AY131)/$AN131</f>
        <v>0</v>
      </c>
      <c r="BK131" s="189">
        <f t="shared" ref="BK131:BK147" si="340">(AZ130+AZ131)/$AN131</f>
        <v>-3.2095067606090731E-2</v>
      </c>
      <c r="BL131" s="189">
        <f t="shared" ref="BL131:BL147" si="341">(BA130+BA131)/$AN131</f>
        <v>6.6183053853787772E-3</v>
      </c>
      <c r="BN131" s="189">
        <v>0.36334368582274224</v>
      </c>
      <c r="BO131" s="189">
        <v>1.1539352231676607</v>
      </c>
      <c r="BP131" s="189">
        <v>0.47983032871916176</v>
      </c>
      <c r="BQ131" s="189">
        <v>0</v>
      </c>
      <c r="BR131" s="189">
        <v>0</v>
      </c>
      <c r="BS131" s="189">
        <v>4.4312725681039478</v>
      </c>
      <c r="BT131" s="189">
        <v>3.868510033176531E-2</v>
      </c>
      <c r="BU131" s="189">
        <v>5.3862828502329254</v>
      </c>
      <c r="BV131" s="189">
        <v>0.77946736431227481</v>
      </c>
      <c r="BW131" s="189">
        <v>1.5722201712884778</v>
      </c>
      <c r="BX131" s="189">
        <v>0.39998773309529267</v>
      </c>
      <c r="BY131" s="189">
        <v>0.26513704607970873</v>
      </c>
      <c r="BZ131" s="189">
        <v>1.6102653607468498</v>
      </c>
      <c r="CA131" s="189">
        <v>0.46909823810258261</v>
      </c>
      <c r="CB131" s="189">
        <v>0.72360273221751137</v>
      </c>
      <c r="CC131" s="189">
        <v>4.3595371259114177</v>
      </c>
      <c r="CD131" s="189">
        <v>0.3979205401375463</v>
      </c>
      <c r="CE131" s="189">
        <v>1.9842677079157234</v>
      </c>
      <c r="CF131" s="189">
        <v>0.48450388819613732</v>
      </c>
      <c r="CG131" s="189">
        <v>0.18882500130514165</v>
      </c>
      <c r="CH131" s="189">
        <v>0.806335314057676</v>
      </c>
      <c r="CI131" s="189">
        <v>31.64804017363268</v>
      </c>
      <c r="CJ131" s="189">
        <v>11.033367364106624</v>
      </c>
      <c r="CK131" s="189">
        <v>0.80586666285620634</v>
      </c>
      <c r="CL131" s="189">
        <v>4.608849815598709E-2</v>
      </c>
      <c r="CM131" s="189">
        <v>1.0171973902647682</v>
      </c>
      <c r="CN131" s="189">
        <v>3.618460586530174</v>
      </c>
      <c r="CO131" s="189">
        <v>0.11578295436542076</v>
      </c>
      <c r="CP131" s="189">
        <v>2.3235475505736192</v>
      </c>
      <c r="CQ131" s="189">
        <v>1.2489805582317659</v>
      </c>
      <c r="CR131" s="189">
        <v>0.26121027903358279</v>
      </c>
      <c r="CS131" s="189">
        <v>9.3726055908261455E-2</v>
      </c>
      <c r="CT131" s="189">
        <v>5.9020676997406563</v>
      </c>
      <c r="CU131" s="189">
        <v>0.28940048567914545</v>
      </c>
    </row>
    <row r="132" spans="1:99" ht="13" x14ac:dyDescent="0.3">
      <c r="A132" s="17" t="s">
        <v>66</v>
      </c>
      <c r="B132" s="12" t="s">
        <v>49</v>
      </c>
      <c r="C132" s="49">
        <v>42410</v>
      </c>
      <c r="D132" s="29">
        <v>0.62430555555555556</v>
      </c>
      <c r="E132" s="10">
        <f>F132*24</f>
        <v>0</v>
      </c>
      <c r="F132" s="84">
        <v>0</v>
      </c>
      <c r="G132" s="39"/>
      <c r="H132" s="37"/>
      <c r="I132" s="38"/>
      <c r="J132" s="5"/>
      <c r="K132" s="5"/>
      <c r="L132" s="5"/>
      <c r="M132" s="40"/>
      <c r="N132" s="69">
        <v>32.4</v>
      </c>
      <c r="O132" s="50">
        <v>0</v>
      </c>
      <c r="P132" s="31">
        <f>3.44*2</f>
        <v>6.88</v>
      </c>
      <c r="Q132" s="31">
        <v>1.99</v>
      </c>
      <c r="R132" s="72">
        <v>1.17</v>
      </c>
      <c r="S132" s="73"/>
      <c r="T132" s="60">
        <v>120</v>
      </c>
      <c r="U132" s="75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66"/>
      <c r="AH132"/>
      <c r="AI132" s="176"/>
      <c r="AJ132" s="173"/>
      <c r="AK132" s="173"/>
      <c r="AL132" s="177"/>
      <c r="AM132" s="186"/>
      <c r="AN132" s="186"/>
      <c r="AO132" s="186"/>
      <c r="AP132" s="173"/>
      <c r="AQ132" s="188"/>
      <c r="AR132" s="188"/>
      <c r="AS132" s="188"/>
      <c r="AT132" s="188"/>
      <c r="AU132" s="188"/>
      <c r="AW132" s="188"/>
      <c r="AX132" s="188"/>
      <c r="AY132" s="188"/>
      <c r="AZ132" s="188"/>
      <c r="BA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N132" s="188"/>
      <c r="BO132" s="188"/>
      <c r="BP132" s="188"/>
      <c r="BQ132" s="188"/>
      <c r="BR132" s="188"/>
      <c r="BS132" s="188"/>
      <c r="BT132" s="188"/>
      <c r="BU132" s="188"/>
      <c r="BV132" s="188"/>
      <c r="BW132" s="188"/>
      <c r="BX132" s="188"/>
      <c r="BY132" s="188"/>
      <c r="BZ132" s="188"/>
      <c r="CA132" s="188"/>
      <c r="CB132" s="188"/>
      <c r="CC132" s="188"/>
      <c r="CD132" s="188"/>
      <c r="CE132" s="188"/>
      <c r="CF132" s="188"/>
      <c r="CG132" s="188"/>
      <c r="CH132" s="188"/>
      <c r="CI132" s="188"/>
      <c r="CJ132" s="188"/>
      <c r="CK132" s="188"/>
      <c r="CL132" s="188"/>
      <c r="CM132" s="188"/>
      <c r="CN132" s="188"/>
      <c r="CO132" s="188"/>
      <c r="CP132" s="188"/>
      <c r="CQ132" s="188"/>
      <c r="CR132" s="188"/>
      <c r="CS132" s="188"/>
      <c r="CT132" s="188"/>
      <c r="CU132" s="188"/>
    </row>
    <row r="133" spans="1:99" ht="13" x14ac:dyDescent="0.3">
      <c r="A133" s="17" t="s">
        <v>66</v>
      </c>
      <c r="B133" s="12" t="s">
        <v>45</v>
      </c>
      <c r="C133" s="28">
        <v>42410</v>
      </c>
      <c r="D133" s="29">
        <v>0.83611111111111114</v>
      </c>
      <c r="E133" s="10">
        <f>F133*24</f>
        <v>0</v>
      </c>
      <c r="F133" s="76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60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5">
        <v>8.99</v>
      </c>
      <c r="V133" s="60">
        <v>4</v>
      </c>
      <c r="W133" s="71">
        <f>W132-V132+Y133+AA133+AC133</f>
        <v>269.5</v>
      </c>
      <c r="X133" s="85">
        <f>SUM(V133,X132)</f>
        <v>7.5</v>
      </c>
      <c r="Y133" s="33">
        <v>0</v>
      </c>
      <c r="Z133" s="33">
        <f t="shared" ref="Z133:Z147" si="342">SUM(Y133,Z132)</f>
        <v>0</v>
      </c>
      <c r="AA133" s="33">
        <v>0</v>
      </c>
      <c r="AB133" s="33">
        <f t="shared" ref="AB133:AB147" si="343">SUM(AA133,AB132)</f>
        <v>0</v>
      </c>
      <c r="AC133" s="33">
        <v>0</v>
      </c>
      <c r="AD133" s="33">
        <f t="shared" ref="AD133:AD147" si="344">SUM(AC133,AD132)</f>
        <v>0</v>
      </c>
      <c r="AE133" s="22">
        <f t="shared" ref="AE133:AE147" si="345">F133*24</f>
        <v>0</v>
      </c>
      <c r="AF133" s="54"/>
      <c r="AG133" s="167"/>
      <c r="AH133"/>
      <c r="AI133" s="22">
        <f t="shared" ref="AI133:AI147" si="346">G133*W133*1000000</f>
        <v>46623500</v>
      </c>
      <c r="AJ133" s="174"/>
      <c r="AK133" s="174"/>
      <c r="AL133" s="178"/>
      <c r="AM133" s="187"/>
      <c r="AN133" s="187"/>
      <c r="AO133" s="187"/>
      <c r="AP133" s="174"/>
      <c r="AQ133" s="189">
        <f>(N133*W133/1000+AC133*2220/1000+AA133*180.15/1000)/((W133+AA133+AC133)/1000)</f>
        <v>32.099999999999994</v>
      </c>
      <c r="AR133" s="189">
        <f>(O133*W133/1000)/((W133+AA133+AC133)/1000)</f>
        <v>0</v>
      </c>
      <c r="AS133" s="189">
        <f>(P133*W133/1000)/((W133+AA133+AC133)/1000)</f>
        <v>6.2899999999999991</v>
      </c>
      <c r="AT133" s="189">
        <f>(Q133*W133/1000+AA133*4.16/1000)/((W133+AA133+AC133)/1000)</f>
        <v>2.13</v>
      </c>
      <c r="AU133" s="189">
        <f>(R133*W133/1000)/((W133+AA133+AC133)/1000)</f>
        <v>1.62</v>
      </c>
      <c r="AW133" s="189"/>
      <c r="AX133" s="189"/>
      <c r="AY133" s="189"/>
      <c r="AZ133" s="189"/>
      <c r="BA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N133" s="189"/>
      <c r="BO133" s="189"/>
      <c r="BP133" s="189"/>
      <c r="BQ133" s="189"/>
      <c r="BR133" s="189"/>
      <c r="BS133" s="189"/>
      <c r="BT133" s="189"/>
      <c r="BU133" s="189"/>
      <c r="BV133" s="189"/>
      <c r="BW133" s="189"/>
      <c r="BX133" s="189"/>
      <c r="BY133" s="189"/>
      <c r="BZ133" s="189"/>
      <c r="CA133" s="189"/>
      <c r="CB133" s="189"/>
      <c r="CC133" s="189"/>
      <c r="CD133" s="189"/>
      <c r="CE133" s="189"/>
      <c r="CF133" s="189"/>
      <c r="CG133" s="189"/>
      <c r="CH133" s="189"/>
      <c r="CI133" s="189"/>
      <c r="CJ133" s="189"/>
      <c r="CK133" s="189"/>
      <c r="CL133" s="189"/>
      <c r="CM133" s="189"/>
      <c r="CN133" s="189"/>
      <c r="CO133" s="189"/>
      <c r="CP133" s="189"/>
      <c r="CQ133" s="189"/>
      <c r="CR133" s="189"/>
      <c r="CS133" s="189"/>
      <c r="CT133" s="189"/>
      <c r="CU133" s="189"/>
    </row>
    <row r="134" spans="1:99" ht="13" x14ac:dyDescent="0.3">
      <c r="A134" s="17" t="s">
        <v>66</v>
      </c>
      <c r="B134" s="12" t="s">
        <v>4</v>
      </c>
      <c r="C134" s="28">
        <v>42411</v>
      </c>
      <c r="D134" s="29">
        <v>0.41736111111111113</v>
      </c>
      <c r="E134" s="10">
        <f>F134*24</f>
        <v>13.950000000000001</v>
      </c>
      <c r="F134" s="76">
        <f t="shared" ref="F134:F147" si="347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348">H134-G134</f>
        <v>0</v>
      </c>
      <c r="L134" s="53"/>
      <c r="M134">
        <v>2</v>
      </c>
      <c r="N134" s="57">
        <v>29.7</v>
      </c>
      <c r="O134" s="60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5">
        <v>9.1300000000000008</v>
      </c>
      <c r="V134" s="60">
        <v>4</v>
      </c>
      <c r="W134" s="71">
        <f t="shared" ref="W134:W147" si="349">W133-V133+Y134+AA134+AC134</f>
        <v>265.5</v>
      </c>
      <c r="X134" s="85">
        <f t="shared" ref="X134:X147" si="350">SUM(V134,X133)</f>
        <v>11.5</v>
      </c>
      <c r="Y134" s="33">
        <v>0</v>
      </c>
      <c r="Z134" s="33">
        <f t="shared" si="342"/>
        <v>0</v>
      </c>
      <c r="AA134" s="33">
        <v>0</v>
      </c>
      <c r="AB134" s="33">
        <f t="shared" si="343"/>
        <v>0</v>
      </c>
      <c r="AC134" s="33">
        <v>0</v>
      </c>
      <c r="AD134" s="33">
        <f t="shared" si="344"/>
        <v>0</v>
      </c>
      <c r="AE134" s="22">
        <f t="shared" si="345"/>
        <v>13.950000000000001</v>
      </c>
      <c r="AF134" s="54">
        <f t="shared" ref="AF134:AF147" si="351">((AE134-AE133)*LN(2)/LN(G134/G133))</f>
        <v>15.18749868808386</v>
      </c>
      <c r="AG134" s="167">
        <f t="shared" si="206"/>
        <v>4.5639324473080604E-2</v>
      </c>
      <c r="AH134"/>
      <c r="AI134" s="22">
        <f t="shared" si="346"/>
        <v>86818500</v>
      </c>
      <c r="AJ134" s="174">
        <f>LN(AI134/AI133)</f>
        <v>0.62171502673241608</v>
      </c>
      <c r="AK134" s="174">
        <f>LN(AI134/AI133)/(AE134-AE133)</f>
        <v>4.4567385428847028E-2</v>
      </c>
      <c r="AL134" s="178"/>
      <c r="AM134" s="187">
        <f>(G133+G134)/2*(E134-E133)/24</f>
        <v>0.14531250000000001</v>
      </c>
      <c r="AN134" s="187"/>
      <c r="AO134" s="187"/>
      <c r="AP134" s="174"/>
      <c r="AQ134" s="189">
        <f t="shared" ref="AQ134:AQ147" si="352">(N134*W134/1000+AC134*2220/1000+AA134*180.15/1000)/((W134+AA134+AC134)/1000)</f>
        <v>29.7</v>
      </c>
      <c r="AR134" s="189">
        <f t="shared" ref="AR134:AR147" si="353">(O134*W134/1000)/((W134+AA134+AC134)/1000)</f>
        <v>0</v>
      </c>
      <c r="AS134" s="189">
        <f t="shared" ref="AS134:AS147" si="354">(P134*W134/1000)/((W134+AA134+AC134)/1000)</f>
        <v>5.92</v>
      </c>
      <c r="AT134" s="189">
        <f t="shared" ref="AT134:AT147" si="355">(Q134*W134/1000+AA134*4.16/1000)/((W134+AA134+AC134)/1000)</f>
        <v>1.8999999999999997</v>
      </c>
      <c r="AU134" s="189">
        <f t="shared" ref="AU134:AU147" si="356">(R134*W134/1000)/((W134+AA134+AC134)/1000)</f>
        <v>2.1499999999999995</v>
      </c>
      <c r="AV134" s="190" t="s">
        <v>125</v>
      </c>
      <c r="AW134" s="189">
        <f>-(N134-AQ133)</f>
        <v>2.399999999999995</v>
      </c>
      <c r="AX134" s="189">
        <f>(O134-AR133)</f>
        <v>0</v>
      </c>
      <c r="AY134" s="189">
        <f>-(P134-AS133)</f>
        <v>0.36999999999999922</v>
      </c>
      <c r="AZ134" s="189">
        <f>-(Q134-AT133)</f>
        <v>0.22999999999999998</v>
      </c>
      <c r="BA134" s="189">
        <f>(R134-AU133)</f>
        <v>0.5299999999999998</v>
      </c>
      <c r="BB134" s="190" t="s">
        <v>125</v>
      </c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</row>
    <row r="135" spans="1:99" ht="13" x14ac:dyDescent="0.3">
      <c r="A135" s="42" t="s">
        <v>66</v>
      </c>
      <c r="B135" s="8" t="s">
        <v>16</v>
      </c>
      <c r="C135" s="28">
        <v>42412</v>
      </c>
      <c r="D135" s="29">
        <v>0.47152777777777777</v>
      </c>
      <c r="E135" s="10">
        <f>F135*24</f>
        <v>39.25</v>
      </c>
      <c r="F135" s="76">
        <f t="shared" si="347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348"/>
        <v>3.0000000000000027E-3</v>
      </c>
      <c r="L135" s="53"/>
      <c r="M135">
        <v>1</v>
      </c>
      <c r="N135" s="57">
        <v>30.6</v>
      </c>
      <c r="O135" s="60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5">
        <v>9.1</v>
      </c>
      <c r="V135" s="60">
        <v>39</v>
      </c>
      <c r="W135" s="71">
        <f t="shared" si="349"/>
        <v>261.5</v>
      </c>
      <c r="X135" s="85">
        <f t="shared" si="350"/>
        <v>50.5</v>
      </c>
      <c r="Y135" s="33">
        <v>0</v>
      </c>
      <c r="Z135" s="33">
        <f t="shared" si="342"/>
        <v>0</v>
      </c>
      <c r="AA135" s="33">
        <v>0</v>
      </c>
      <c r="AB135" s="33">
        <f t="shared" si="343"/>
        <v>0</v>
      </c>
      <c r="AC135" s="33">
        <v>0</v>
      </c>
      <c r="AD135" s="33">
        <f t="shared" si="344"/>
        <v>0</v>
      </c>
      <c r="AE135" s="22">
        <f t="shared" si="345"/>
        <v>39.25</v>
      </c>
      <c r="AF135" s="54">
        <f t="shared" si="351"/>
        <v>22.743217101287339</v>
      </c>
      <c r="AG135" s="167">
        <f t="shared" si="206"/>
        <v>3.0477094664004722E-2</v>
      </c>
      <c r="AH135"/>
      <c r="AI135" s="22">
        <f t="shared" si="346"/>
        <v>184880499.99999997</v>
      </c>
      <c r="AJ135" s="174">
        <f t="shared" ref="AJ135:AJ147" si="357">LN(AI135/AI134)</f>
        <v>0.75588993782230329</v>
      </c>
      <c r="AK135" s="174">
        <f t="shared" ref="AK135:AK147" si="358">LN(AI135/AI134)/(AE135-AE134)</f>
        <v>2.9877072641197763E-2</v>
      </c>
      <c r="AL135" s="178">
        <f>LN(AI135/AI133)/(AE135-AE133)</f>
        <v>3.509821565744508E-2</v>
      </c>
      <c r="AM135" s="187">
        <f t="shared" ref="AM135:AM147" si="359">(G134+G135)/2*(E135-E134)/24</f>
        <v>0.54500416666666662</v>
      </c>
      <c r="AN135" s="187">
        <f>AM134+AM135</f>
        <v>0.69031666666666669</v>
      </c>
      <c r="AO135" s="187">
        <f t="shared" ref="AO135:AO147" si="360">AM134+AM135</f>
        <v>0.69031666666666669</v>
      </c>
      <c r="AP135" s="174"/>
      <c r="AQ135" s="189">
        <f t="shared" si="352"/>
        <v>30.6</v>
      </c>
      <c r="AR135" s="189">
        <f t="shared" si="353"/>
        <v>0</v>
      </c>
      <c r="AS135" s="189">
        <f t="shared" si="354"/>
        <v>4.83</v>
      </c>
      <c r="AT135" s="189">
        <f t="shared" si="355"/>
        <v>1.93</v>
      </c>
      <c r="AU135" s="189">
        <f t="shared" si="356"/>
        <v>3.1899999999999995</v>
      </c>
      <c r="AV135" s="190" t="s">
        <v>127</v>
      </c>
      <c r="AW135" s="189">
        <f t="shared" ref="AW135:AW147" si="361">-(N135-AQ134)</f>
        <v>-0.90000000000000213</v>
      </c>
      <c r="AX135" s="189">
        <f t="shared" ref="AX135:AX147" si="362">(O135-AR134)</f>
        <v>0</v>
      </c>
      <c r="AY135" s="189">
        <f t="shared" ref="AY135:AY147" si="363">-(P135-AS134)</f>
        <v>1.0899999999999999</v>
      </c>
      <c r="AZ135" s="189">
        <f t="shared" ref="AZ135:AZ147" si="364">-(Q135-AT134)</f>
        <v>-3.0000000000000249E-2</v>
      </c>
      <c r="BA135" s="189">
        <f t="shared" ref="BA135:BA147" si="365">(R135-AU134)</f>
        <v>1.0400000000000005</v>
      </c>
      <c r="BB135" s="190" t="s">
        <v>127</v>
      </c>
      <c r="BC135" s="189">
        <f>(AW134+AW135)/$AN135</f>
        <v>2.1729158115840455</v>
      </c>
      <c r="BD135" s="189">
        <f>(AX134+AX135)/$AN135</f>
        <v>0</v>
      </c>
      <c r="BE135" s="189">
        <f>(AY134+AY135)/$AN135</f>
        <v>2.1149713899418128</v>
      </c>
      <c r="BF135" s="189">
        <f>(AZ134+AZ135)/$AN135</f>
        <v>0.28972210821120703</v>
      </c>
      <c r="BG135" s="189">
        <f>(BA134+BA135)/$AN135</f>
        <v>2.2743185494579787</v>
      </c>
      <c r="BH135" s="189">
        <f t="shared" ref="BH135:BH147" si="366">(AW134+AW135)/$AN135</f>
        <v>2.1729158115840455</v>
      </c>
      <c r="BI135" s="189">
        <f t="shared" ref="BI135:BI147" si="367">(AX134+AX135)/$AN135</f>
        <v>0</v>
      </c>
      <c r="BJ135" s="189">
        <f t="shared" ref="BJ135:BJ147" si="368">(AY134+AY135)/$AN135</f>
        <v>2.1149713899418128</v>
      </c>
      <c r="BK135" s="189">
        <f t="shared" ref="BK135:BK147" si="369">(AZ134+AZ135)/$AN135</f>
        <v>0.28972210821120703</v>
      </c>
      <c r="BL135" s="189">
        <f t="shared" ref="BL135:BL147" si="370">(BA134+BA135)/$AN135</f>
        <v>2.2743185494579787</v>
      </c>
      <c r="BN135" s="189">
        <v>0.54781572467766082</v>
      </c>
      <c r="BO135" s="189">
        <v>2.0217799507818377</v>
      </c>
      <c r="BP135" s="189">
        <v>1.6142636224459217</v>
      </c>
      <c r="BQ135" s="189">
        <v>5.1807883148041123</v>
      </c>
      <c r="BR135" s="189">
        <v>0.12959213211877102</v>
      </c>
      <c r="BS135" s="189">
        <v>2.0184330545813793</v>
      </c>
      <c r="BT135" s="189">
        <v>5.4992358010078686</v>
      </c>
      <c r="BU135" s="189">
        <v>0.15443089098788829</v>
      </c>
      <c r="BV135" s="189">
        <v>1.0460650013895589</v>
      </c>
      <c r="BW135" s="189">
        <v>1.2946774766227487</v>
      </c>
      <c r="BX135" s="189">
        <v>2.4009623119979806</v>
      </c>
      <c r="BY135" s="189">
        <v>3.5266530984107831</v>
      </c>
      <c r="BZ135" s="189">
        <v>2.6801992100353806</v>
      </c>
      <c r="CA135" s="189">
        <v>0.76711518739954709</v>
      </c>
      <c r="CB135" s="189">
        <v>1.402898546518115</v>
      </c>
      <c r="CC135" s="189">
        <v>4.9474382819306486</v>
      </c>
      <c r="CD135" s="189">
        <v>4.7130328909797692</v>
      </c>
      <c r="CE135" s="189">
        <v>2.6555189103395223</v>
      </c>
      <c r="CF135" s="189">
        <v>0.91331252182258771</v>
      </c>
      <c r="CG135" s="189">
        <v>0.84280899798280928</v>
      </c>
      <c r="CH135" s="189">
        <v>2.8430927637326935</v>
      </c>
      <c r="CI135" s="189">
        <v>35.357275713424514</v>
      </c>
      <c r="CJ135" s="189">
        <v>0.23177586796867664</v>
      </c>
      <c r="CK135" s="189">
        <v>5.2811688420118269E-2</v>
      </c>
      <c r="CL135" s="189">
        <v>0</v>
      </c>
      <c r="CM135" s="189">
        <v>0</v>
      </c>
      <c r="CN135" s="189">
        <v>0.42123924861498346</v>
      </c>
      <c r="CO135" s="189">
        <v>0</v>
      </c>
      <c r="CP135" s="189">
        <v>0</v>
      </c>
      <c r="CQ135" s="189">
        <v>0</v>
      </c>
      <c r="CR135" s="189">
        <v>1.2486110446992582</v>
      </c>
      <c r="CS135" s="189">
        <v>4.7609484147925505</v>
      </c>
      <c r="CT135" s="189">
        <v>2.1362790998775707</v>
      </c>
      <c r="CU135" s="189">
        <v>0</v>
      </c>
    </row>
    <row r="136" spans="1:99" ht="13" x14ac:dyDescent="0.3">
      <c r="A136" s="42" t="s">
        <v>66</v>
      </c>
      <c r="B136" s="8" t="s">
        <v>17</v>
      </c>
      <c r="C136" s="28">
        <v>42413</v>
      </c>
      <c r="D136" s="29">
        <v>0.38125000000000003</v>
      </c>
      <c r="E136" s="10">
        <f t="shared" ref="E136:E146" si="371">F136*24</f>
        <v>61.083333333333343</v>
      </c>
      <c r="F136" s="76">
        <f t="shared" si="347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348"/>
        <v>9.9999999999997868E-3</v>
      </c>
      <c r="L136" s="53"/>
      <c r="M136">
        <v>3</v>
      </c>
      <c r="N136" s="57">
        <v>31.2</v>
      </c>
      <c r="O136" s="60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5">
        <v>9.25</v>
      </c>
      <c r="V136" s="60">
        <v>4</v>
      </c>
      <c r="W136" s="71">
        <f t="shared" si="349"/>
        <v>227.7</v>
      </c>
      <c r="X136" s="85">
        <f t="shared" si="350"/>
        <v>54.5</v>
      </c>
      <c r="Y136" s="33">
        <v>0</v>
      </c>
      <c r="Z136" s="33">
        <f t="shared" si="342"/>
        <v>0</v>
      </c>
      <c r="AA136" s="33">
        <v>4</v>
      </c>
      <c r="AB136" s="33">
        <f t="shared" si="343"/>
        <v>4</v>
      </c>
      <c r="AC136" s="33">
        <v>1.2</v>
      </c>
      <c r="AD136" s="33">
        <f t="shared" si="344"/>
        <v>1.2</v>
      </c>
      <c r="AE136" s="22">
        <f t="shared" si="345"/>
        <v>61.083333333333343</v>
      </c>
      <c r="AF136" s="151">
        <f t="shared" si="351"/>
        <v>14.41550248281564</v>
      </c>
      <c r="AG136" s="167">
        <f t="shared" si="206"/>
        <v>4.8083456083908883E-2</v>
      </c>
      <c r="AH136"/>
      <c r="AI136" s="22">
        <f t="shared" si="346"/>
        <v>459954000</v>
      </c>
      <c r="AJ136" s="174">
        <f t="shared" si="357"/>
        <v>0.91141681406339425</v>
      </c>
      <c r="AK136" s="174">
        <f t="shared" si="358"/>
        <v>4.1744281560155444E-2</v>
      </c>
      <c r="AL136" s="178"/>
      <c r="AM136" s="187">
        <f t="shared" si="359"/>
        <v>1.2404062500000006</v>
      </c>
      <c r="AN136" s="187"/>
      <c r="AO136" s="187"/>
      <c r="AP136" s="174"/>
      <c r="AQ136" s="189">
        <f t="shared" si="352"/>
        <v>45.035809360240449</v>
      </c>
      <c r="AR136" s="189">
        <f t="shared" si="353"/>
        <v>0</v>
      </c>
      <c r="AS136" s="189">
        <f t="shared" si="354"/>
        <v>4.0280120223271796</v>
      </c>
      <c r="AT136" s="189">
        <f t="shared" si="355"/>
        <v>2.2321039072563336</v>
      </c>
      <c r="AU136" s="189">
        <f t="shared" si="356"/>
        <v>4.6830528123658235</v>
      </c>
      <c r="AV136" s="190" t="s">
        <v>126</v>
      </c>
      <c r="AW136" s="189">
        <f t="shared" si="361"/>
        <v>-0.59999999999999787</v>
      </c>
      <c r="AX136" s="189">
        <f t="shared" si="362"/>
        <v>0</v>
      </c>
      <c r="AY136" s="189">
        <f t="shared" si="363"/>
        <v>0.71</v>
      </c>
      <c r="AZ136" s="189">
        <f t="shared" si="364"/>
        <v>-0.28000000000000003</v>
      </c>
      <c r="BA136" s="189">
        <f t="shared" si="365"/>
        <v>1.6000000000000005</v>
      </c>
      <c r="BB136" s="190" t="s">
        <v>126</v>
      </c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</row>
    <row r="137" spans="1:99" ht="13" x14ac:dyDescent="0.3">
      <c r="A137" s="42" t="s">
        <v>66</v>
      </c>
      <c r="B137" s="8" t="s">
        <v>18</v>
      </c>
      <c r="C137" s="28">
        <v>42414</v>
      </c>
      <c r="D137" s="29">
        <v>0.42291666666666666</v>
      </c>
      <c r="E137" s="10">
        <f t="shared" si="371"/>
        <v>86.083333333333343</v>
      </c>
      <c r="F137" s="76">
        <f t="shared" si="347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348"/>
        <v>4.0000000000000036E-2</v>
      </c>
      <c r="L137" s="53"/>
      <c r="M137">
        <v>3</v>
      </c>
      <c r="N137" s="57">
        <v>32.700000000000003</v>
      </c>
      <c r="O137" s="60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5">
        <v>8.8000000000000007</v>
      </c>
      <c r="V137" s="60">
        <v>10</v>
      </c>
      <c r="W137" s="71">
        <f t="shared" si="349"/>
        <v>231.7</v>
      </c>
      <c r="X137" s="85">
        <f t="shared" si="350"/>
        <v>64.5</v>
      </c>
      <c r="Y137" s="33">
        <v>0</v>
      </c>
      <c r="Z137" s="33">
        <f t="shared" si="342"/>
        <v>0</v>
      </c>
      <c r="AA137" s="33">
        <v>8</v>
      </c>
      <c r="AB137" s="33">
        <f t="shared" si="343"/>
        <v>12</v>
      </c>
      <c r="AC137" s="33">
        <v>0</v>
      </c>
      <c r="AD137" s="33">
        <f t="shared" si="344"/>
        <v>1.2</v>
      </c>
      <c r="AE137" s="22">
        <f t="shared" si="345"/>
        <v>86.083333333333343</v>
      </c>
      <c r="AF137" s="54">
        <f t="shared" si="351"/>
        <v>21.056557971949278</v>
      </c>
      <c r="AG137" s="167">
        <f t="shared" si="206"/>
        <v>3.2918351683277426E-2</v>
      </c>
      <c r="AH137"/>
      <c r="AI137" s="22">
        <f t="shared" si="346"/>
        <v>1065819999.9999999</v>
      </c>
      <c r="AJ137" s="174">
        <f t="shared" si="357"/>
        <v>0.84037325045057254</v>
      </c>
      <c r="AK137" s="174">
        <f t="shared" si="358"/>
        <v>3.3614930018022904E-2</v>
      </c>
      <c r="AL137" s="178">
        <f>LN(AI137/AI135)/(AE137-AE135)</f>
        <v>3.7404770060796434E-2</v>
      </c>
      <c r="AM137" s="187">
        <f t="shared" si="359"/>
        <v>3.4479166666666661</v>
      </c>
      <c r="AN137" s="187">
        <f>AM136+AM137</f>
        <v>4.6883229166666665</v>
      </c>
      <c r="AO137" s="187">
        <f t="shared" ref="AO137:AO147" si="372">AM136+AM137</f>
        <v>4.6883229166666665</v>
      </c>
      <c r="AP137" s="174"/>
      <c r="AQ137" s="189">
        <f t="shared" si="352"/>
        <v>37.621151439299126</v>
      </c>
      <c r="AR137" s="189">
        <f t="shared" si="353"/>
        <v>0</v>
      </c>
      <c r="AS137" s="189">
        <f t="shared" si="354"/>
        <v>2.4358948685857325</v>
      </c>
      <c r="AT137" s="189">
        <f t="shared" si="355"/>
        <v>2.2944138506466412</v>
      </c>
      <c r="AU137" s="189">
        <f t="shared" si="356"/>
        <v>6.9790321234876922</v>
      </c>
      <c r="AV137" s="190" t="s">
        <v>128</v>
      </c>
      <c r="AW137" s="189">
        <f t="shared" si="361"/>
        <v>12.335809360240447</v>
      </c>
      <c r="AX137" s="189">
        <f t="shared" si="362"/>
        <v>0</v>
      </c>
      <c r="AY137" s="189">
        <f t="shared" si="363"/>
        <v>1.5080120223271796</v>
      </c>
      <c r="AZ137" s="189">
        <f t="shared" si="364"/>
        <v>2.1039072563335814E-3</v>
      </c>
      <c r="BA137" s="189">
        <f t="shared" si="365"/>
        <v>2.5369471876341763</v>
      </c>
      <c r="BB137" s="190" t="s">
        <v>128</v>
      </c>
      <c r="BC137" s="189">
        <f>(AW136+AW137)/$AN137</f>
        <v>2.5031998795391099</v>
      </c>
      <c r="BD137" s="189">
        <f>(AX136+AX137)/$AN137</f>
        <v>0</v>
      </c>
      <c r="BE137" s="189">
        <f>(AY136+AY137)/$AN137</f>
        <v>0.47309284401940382</v>
      </c>
      <c r="BF137" s="189">
        <f>(AZ136+AZ137)/$AN137</f>
        <v>-5.9274093888832806E-2</v>
      </c>
      <c r="BG137" s="189">
        <f>(BA136+BA137)/$AN137</f>
        <v>0.88239382422392731</v>
      </c>
      <c r="BH137" s="189">
        <f t="shared" ref="BH137:BH147" si="373">(AW136+AW137)/$AN137</f>
        <v>2.5031998795391099</v>
      </c>
      <c r="BI137" s="189">
        <f t="shared" ref="BI137:BI147" si="374">(AX136+AX137)/$AN137</f>
        <v>0</v>
      </c>
      <c r="BJ137" s="189">
        <f t="shared" ref="BJ137:BJ147" si="375">(AY136+AY137)/$AN137</f>
        <v>0.47309284401940382</v>
      </c>
      <c r="BK137" s="189">
        <f t="shared" ref="BK137:BK147" si="376">(AZ136+AZ137)/$AN137</f>
        <v>-5.9274093888832806E-2</v>
      </c>
      <c r="BL137" s="189">
        <f t="shared" ref="BL137:BL147" si="377">(BA136+BA137)/$AN137</f>
        <v>0.88239382422392731</v>
      </c>
      <c r="BN137" s="189">
        <v>2.5033611479653568</v>
      </c>
      <c r="BO137" s="189">
        <v>1.7734290525141323</v>
      </c>
      <c r="BP137" s="189">
        <v>2.0623171082035499</v>
      </c>
      <c r="BQ137" s="189">
        <v>2.1459807405446938</v>
      </c>
      <c r="BR137" s="189">
        <v>2.8837918595147401E-2</v>
      </c>
      <c r="BS137" s="189">
        <v>2.378038943615993</v>
      </c>
      <c r="BT137" s="189">
        <v>2.1931476111162334</v>
      </c>
      <c r="BU137" s="189">
        <v>0.63597513054563259</v>
      </c>
      <c r="BV137" s="189">
        <v>0.92211555928846267</v>
      </c>
      <c r="BW137" s="189">
        <v>1.2379339765478166</v>
      </c>
      <c r="BX137" s="189">
        <v>2.1512423095439881</v>
      </c>
      <c r="BY137" s="189">
        <v>3.1653889171271157</v>
      </c>
      <c r="BZ137" s="189">
        <v>2.2773101340109236</v>
      </c>
      <c r="CA137" s="189">
        <v>0.68694672638082854</v>
      </c>
      <c r="CB137" s="189">
        <v>1.1785073361411511</v>
      </c>
      <c r="CC137" s="189">
        <v>4.7812764694145784</v>
      </c>
      <c r="CD137" s="189">
        <v>3.03694334312768</v>
      </c>
      <c r="CE137" s="189">
        <v>2.2753880495981704</v>
      </c>
      <c r="CF137" s="189">
        <v>0.90234915508084357</v>
      </c>
      <c r="CG137" s="189">
        <v>0.66556467038132494</v>
      </c>
      <c r="CH137" s="189">
        <v>2.4836956423961962</v>
      </c>
      <c r="CI137" s="189">
        <v>37.743467003577749</v>
      </c>
      <c r="CJ137" s="189">
        <v>0.3882895629431557</v>
      </c>
      <c r="CK137" s="189">
        <v>8.0106557153515431E-2</v>
      </c>
      <c r="CL137" s="189">
        <v>0</v>
      </c>
      <c r="CM137" s="189">
        <v>0.1544829083422353</v>
      </c>
      <c r="CN137" s="189">
        <v>1.2800343088150705</v>
      </c>
      <c r="CO137" s="189">
        <v>0</v>
      </c>
      <c r="CP137" s="189">
        <v>0</v>
      </c>
      <c r="CQ137" s="189">
        <v>0</v>
      </c>
      <c r="CR137" s="189">
        <v>2.6806384251764914</v>
      </c>
      <c r="CS137" s="189">
        <v>1.2805215078284877</v>
      </c>
      <c r="CT137" s="189">
        <v>2.6076239148347229</v>
      </c>
      <c r="CU137" s="189">
        <v>0</v>
      </c>
    </row>
    <row r="138" spans="1:99" ht="13" x14ac:dyDescent="0.3">
      <c r="A138" s="42" t="s">
        <v>66</v>
      </c>
      <c r="B138" s="12" t="s">
        <v>19</v>
      </c>
      <c r="C138" s="28">
        <v>42415</v>
      </c>
      <c r="D138" s="29">
        <v>0.42986111111111108</v>
      </c>
      <c r="E138" s="10">
        <f t="shared" si="371"/>
        <v>110.25</v>
      </c>
      <c r="F138" s="76">
        <f t="shared" si="347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348"/>
        <v>8.0000000000000071E-2</v>
      </c>
      <c r="L138" s="53"/>
      <c r="M138">
        <v>0</v>
      </c>
      <c r="N138" s="57">
        <v>29.3</v>
      </c>
      <c r="O138" s="60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5">
        <v>7.78</v>
      </c>
      <c r="V138" s="57">
        <v>4</v>
      </c>
      <c r="W138" s="71">
        <f t="shared" si="349"/>
        <v>234.99999999999997</v>
      </c>
      <c r="X138" s="85">
        <f t="shared" si="350"/>
        <v>68.5</v>
      </c>
      <c r="Y138" s="33">
        <v>0</v>
      </c>
      <c r="Z138" s="33">
        <f t="shared" si="342"/>
        <v>0</v>
      </c>
      <c r="AA138" s="33">
        <v>12.6</v>
      </c>
      <c r="AB138" s="33">
        <f t="shared" si="343"/>
        <v>24.6</v>
      </c>
      <c r="AC138" s="33">
        <v>0.7</v>
      </c>
      <c r="AD138" s="33">
        <f t="shared" si="344"/>
        <v>1.9</v>
      </c>
      <c r="AE138" s="22">
        <f t="shared" si="345"/>
        <v>110.25</v>
      </c>
      <c r="AF138" s="54">
        <f t="shared" si="351"/>
        <v>34.080817287628292</v>
      </c>
      <c r="AG138" s="167">
        <f t="shared" si="206"/>
        <v>2.0338337977932393E-2</v>
      </c>
      <c r="AH138"/>
      <c r="AI138" s="22">
        <f t="shared" si="346"/>
        <v>1767199999.9999995</v>
      </c>
      <c r="AJ138" s="174">
        <f t="shared" si="357"/>
        <v>0.50565191717252744</v>
      </c>
      <c r="AK138" s="174">
        <f t="shared" si="358"/>
        <v>2.0923527607139076E-2</v>
      </c>
      <c r="AL138" s="178"/>
      <c r="AM138" s="187">
        <f t="shared" si="359"/>
        <v>6.1020833333333302</v>
      </c>
      <c r="AN138" s="187"/>
      <c r="AO138" s="187"/>
      <c r="AP138" s="174"/>
      <c r="AQ138" s="189">
        <f t="shared" si="352"/>
        <v>43.130849778493761</v>
      </c>
      <c r="AR138" s="189">
        <f t="shared" si="353"/>
        <v>0</v>
      </c>
      <c r="AS138" s="189">
        <f t="shared" si="354"/>
        <v>0</v>
      </c>
      <c r="AT138" s="189">
        <f t="shared" si="355"/>
        <v>2.7570116794200565</v>
      </c>
      <c r="AU138" s="189">
        <f t="shared" si="356"/>
        <v>6.7764800644381804</v>
      </c>
      <c r="AV138" s="190" t="s">
        <v>129</v>
      </c>
      <c r="AW138" s="189">
        <f t="shared" si="361"/>
        <v>8.3211514392991255</v>
      </c>
      <c r="AX138" s="189">
        <f t="shared" si="362"/>
        <v>0</v>
      </c>
      <c r="AY138" s="189">
        <f t="shared" si="363"/>
        <v>2.4358948685857325</v>
      </c>
      <c r="AZ138" s="189">
        <f t="shared" si="364"/>
        <v>-0.39558614935335878</v>
      </c>
      <c r="BA138" s="189">
        <f t="shared" si="365"/>
        <v>0.18096787651230795</v>
      </c>
      <c r="BB138" s="190" t="s">
        <v>129</v>
      </c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</row>
    <row r="139" spans="1:99" ht="13" x14ac:dyDescent="0.3">
      <c r="A139" s="42" t="s">
        <v>66</v>
      </c>
      <c r="B139" s="12" t="s">
        <v>20</v>
      </c>
      <c r="C139" s="28">
        <v>42416</v>
      </c>
      <c r="D139" s="29">
        <v>0.37986111111111115</v>
      </c>
      <c r="E139" s="10">
        <f t="shared" si="371"/>
        <v>133.05000000000001</v>
      </c>
      <c r="F139" s="79">
        <f t="shared" si="347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348"/>
        <v>9.9999999999999645E-2</v>
      </c>
      <c r="L139" s="53"/>
      <c r="M139">
        <v>4</v>
      </c>
      <c r="N139" s="57">
        <v>37.6</v>
      </c>
      <c r="O139" s="60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5">
        <v>6.84</v>
      </c>
      <c r="V139" s="60">
        <v>9.5</v>
      </c>
      <c r="W139" s="71">
        <f t="shared" si="349"/>
        <v>246.39999999999998</v>
      </c>
      <c r="X139" s="85">
        <f t="shared" si="350"/>
        <v>78</v>
      </c>
      <c r="Y139" s="33">
        <v>0</v>
      </c>
      <c r="Z139" s="33">
        <f t="shared" si="342"/>
        <v>0</v>
      </c>
      <c r="AA139" s="33">
        <v>15.4</v>
      </c>
      <c r="AB139" s="33">
        <f t="shared" si="343"/>
        <v>40</v>
      </c>
      <c r="AC139" s="33">
        <v>0</v>
      </c>
      <c r="AD139" s="33">
        <f t="shared" si="344"/>
        <v>1.9</v>
      </c>
      <c r="AE139" s="22">
        <f t="shared" si="345"/>
        <v>133.05000000000001</v>
      </c>
      <c r="AF139" s="54">
        <f t="shared" si="351"/>
        <v>34.432921158543429</v>
      </c>
      <c r="AG139" s="167">
        <f t="shared" si="206"/>
        <v>2.0130362375251541E-2</v>
      </c>
      <c r="AH139"/>
      <c r="AI139" s="22">
        <f t="shared" si="346"/>
        <v>2932160000</v>
      </c>
      <c r="AJ139" s="174">
        <f t="shared" si="357"/>
        <v>0.50634297967094122</v>
      </c>
      <c r="AK139" s="174">
        <f t="shared" si="358"/>
        <v>2.2208025424164078E-2</v>
      </c>
      <c r="AL139" s="178">
        <f>LN(AI139/AI137)/(AE139-AE137)</f>
        <v>2.1547087938469878E-2</v>
      </c>
      <c r="AM139" s="187">
        <f t="shared" si="359"/>
        <v>9.2245000000000044</v>
      </c>
      <c r="AN139" s="187">
        <f>AM138+AM139</f>
        <v>15.326583333333335</v>
      </c>
      <c r="AO139" s="187">
        <f t="shared" ref="AO139:AO147" si="378">AM138+AM139</f>
        <v>15.326583333333335</v>
      </c>
      <c r="AP139" s="174"/>
      <c r="AQ139" s="189">
        <f t="shared" si="352"/>
        <v>45.985294117647065</v>
      </c>
      <c r="AR139" s="189">
        <f t="shared" si="353"/>
        <v>0</v>
      </c>
      <c r="AS139" s="189">
        <f t="shared" si="354"/>
        <v>0.21647058823529414</v>
      </c>
      <c r="AT139" s="189">
        <f t="shared" si="355"/>
        <v>2.7858823529411767</v>
      </c>
      <c r="AU139" s="189">
        <f t="shared" si="356"/>
        <v>2.2870588235294118</v>
      </c>
      <c r="AV139" s="190" t="s">
        <v>130</v>
      </c>
      <c r="AW139" s="189">
        <f t="shared" si="361"/>
        <v>5.53084977849376</v>
      </c>
      <c r="AX139" s="189">
        <f t="shared" si="362"/>
        <v>0</v>
      </c>
      <c r="AY139" s="189">
        <f t="shared" si="363"/>
        <v>-0.23</v>
      </c>
      <c r="AZ139" s="189">
        <f t="shared" si="364"/>
        <v>5.701167942005636E-2</v>
      </c>
      <c r="BA139" s="189">
        <f t="shared" si="365"/>
        <v>-4.3464800644381807</v>
      </c>
      <c r="BB139" s="190" t="s">
        <v>130</v>
      </c>
      <c r="BC139" s="189">
        <f>(AW138+AW139)/$AN139</f>
        <v>0.90378924751393064</v>
      </c>
      <c r="BD139" s="189">
        <f>(AX138+AX139)/$AN139</f>
        <v>0</v>
      </c>
      <c r="BE139" s="189">
        <f>(AY138+AY139)/$AN139</f>
        <v>0.14392606757881887</v>
      </c>
      <c r="BF139" s="189">
        <f>(AZ138+AZ139)/$AN139</f>
        <v>-2.2090668387712138E-2</v>
      </c>
      <c r="BG139" s="189">
        <f>(BA138+BA139)/$AN139</f>
        <v>-0.27178348215850712</v>
      </c>
      <c r="BH139" s="189">
        <f t="shared" ref="BH139:BH147" si="379">(AW138+AW139)/$AN139</f>
        <v>0.90378924751393064</v>
      </c>
      <c r="BI139" s="189">
        <f t="shared" ref="BI139:BI147" si="380">(AX138+AX139)/$AN139</f>
        <v>0</v>
      </c>
      <c r="BJ139" s="189">
        <f t="shared" ref="BJ139:BJ147" si="381">(AY138+AY139)/$AN139</f>
        <v>0.14392606757881887</v>
      </c>
      <c r="BK139" s="189">
        <f t="shared" ref="BK139:BK147" si="382">(AZ138+AZ139)/$AN139</f>
        <v>-2.2090668387712138E-2</v>
      </c>
      <c r="BL139" s="189">
        <f t="shared" ref="BL139:BL147" si="383">(BA138+BA139)/$AN139</f>
        <v>-0.27178348215850712</v>
      </c>
      <c r="BN139" s="189">
        <v>8.4094603606844487</v>
      </c>
      <c r="BO139" s="189">
        <v>1.4137039174861468</v>
      </c>
      <c r="BP139" s="189">
        <v>2.164003005680458</v>
      </c>
      <c r="BQ139" s="189">
        <v>4.4960112211250639E-2</v>
      </c>
      <c r="BR139" s="189">
        <v>0</v>
      </c>
      <c r="BS139" s="189">
        <v>2.8101460199559725</v>
      </c>
      <c r="BT139" s="189">
        <v>2.5294104063077315E-2</v>
      </c>
      <c r="BU139" s="189">
        <v>1.8751414190447704</v>
      </c>
      <c r="BV139" s="189">
        <v>0.85598316545230235</v>
      </c>
      <c r="BW139" s="189">
        <v>1.4156308083997011</v>
      </c>
      <c r="BX139" s="189">
        <v>1.8485944981092215</v>
      </c>
      <c r="BY139" s="189">
        <v>2.6148036933871808</v>
      </c>
      <c r="BZ139" s="189">
        <v>1.9488654578927238</v>
      </c>
      <c r="CA139" s="189">
        <v>0.65997035166324558</v>
      </c>
      <c r="CB139" s="189">
        <v>1.0062499547095403</v>
      </c>
      <c r="CC139" s="189">
        <v>4.7426928903278975</v>
      </c>
      <c r="CD139" s="189">
        <v>1.1730904235223767</v>
      </c>
      <c r="CE139" s="189">
        <v>2.2201271240180858</v>
      </c>
      <c r="CF139" s="189">
        <v>0.9684972674976754</v>
      </c>
      <c r="CG139" s="189">
        <v>0.43813850552949762</v>
      </c>
      <c r="CH139" s="189">
        <v>2.0995715347959139</v>
      </c>
      <c r="CI139" s="189">
        <v>37.848425619988923</v>
      </c>
      <c r="CJ139" s="189">
        <v>0.8623363328956648</v>
      </c>
      <c r="CK139" s="189">
        <v>0.32447705026743862</v>
      </c>
      <c r="CL139" s="189">
        <v>4.0453248248475598E-2</v>
      </c>
      <c r="CM139" s="189">
        <v>0.48875752321317245</v>
      </c>
      <c r="CN139" s="189">
        <v>2.8439178533198044</v>
      </c>
      <c r="CO139" s="189">
        <v>1.5119838833624236E-2</v>
      </c>
      <c r="CP139" s="189">
        <v>0.18873330843102257</v>
      </c>
      <c r="CQ139" s="189">
        <v>0.52541514606630246</v>
      </c>
      <c r="CR139" s="189">
        <v>0.59361228121869836</v>
      </c>
      <c r="CS139" s="189">
        <v>0.86497240847913848</v>
      </c>
      <c r="CT139" s="189">
        <v>3.0384814160247124</v>
      </c>
      <c r="CU139" s="189">
        <v>0</v>
      </c>
    </row>
    <row r="140" spans="1:99" ht="13" x14ac:dyDescent="0.3">
      <c r="A140" s="42" t="s">
        <v>66</v>
      </c>
      <c r="B140" s="12" t="s">
        <v>21</v>
      </c>
      <c r="C140" s="28">
        <v>42417</v>
      </c>
      <c r="D140" s="62">
        <v>0.41944444444444445</v>
      </c>
      <c r="E140" s="10">
        <f t="shared" si="371"/>
        <v>158</v>
      </c>
      <c r="F140" s="79">
        <f t="shared" si="347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348"/>
        <v>9.9999999999999645E-2</v>
      </c>
      <c r="L140" s="53"/>
      <c r="M140">
        <v>3</v>
      </c>
      <c r="N140" s="57">
        <v>34.4</v>
      </c>
      <c r="O140" s="60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5">
        <v>5.85</v>
      </c>
      <c r="V140" s="60">
        <v>4</v>
      </c>
      <c r="W140" s="71">
        <f t="shared" si="349"/>
        <v>236.89999999999998</v>
      </c>
      <c r="X140" s="85">
        <f t="shared" si="350"/>
        <v>82</v>
      </c>
      <c r="Y140" s="33">
        <v>0</v>
      </c>
      <c r="Z140" s="33">
        <f t="shared" si="342"/>
        <v>0</v>
      </c>
      <c r="AA140" s="33">
        <v>0</v>
      </c>
      <c r="AB140" s="33">
        <f t="shared" si="343"/>
        <v>40</v>
      </c>
      <c r="AC140" s="33">
        <v>0</v>
      </c>
      <c r="AD140" s="33">
        <f t="shared" si="344"/>
        <v>1.9</v>
      </c>
      <c r="AE140" s="22">
        <f t="shared" si="345"/>
        <v>158</v>
      </c>
      <c r="AF140" s="54">
        <f t="shared" si="351"/>
        <v>59.679687471823115</v>
      </c>
      <c r="AG140" s="167">
        <f t="shared" si="206"/>
        <v>1.1614457278905902E-2</v>
      </c>
      <c r="AH140"/>
      <c r="AI140" s="22">
        <f t="shared" si="346"/>
        <v>3766709999.9999995</v>
      </c>
      <c r="AJ140" s="174">
        <f t="shared" si="357"/>
        <v>0.250462588614077</v>
      </c>
      <c r="AK140" s="174">
        <f t="shared" si="358"/>
        <v>1.0038580705975034E-2</v>
      </c>
      <c r="AL140" s="178"/>
      <c r="AM140" s="187">
        <f t="shared" si="359"/>
        <v>14.450208333333327</v>
      </c>
      <c r="AN140" s="187"/>
      <c r="AO140" s="187"/>
      <c r="AP140" s="174"/>
      <c r="AQ140" s="189">
        <f t="shared" si="352"/>
        <v>34.4</v>
      </c>
      <c r="AR140" s="189">
        <f t="shared" si="353"/>
        <v>0</v>
      </c>
      <c r="AS140" s="189">
        <f t="shared" si="354"/>
        <v>0</v>
      </c>
      <c r="AT140" s="189">
        <f t="shared" si="355"/>
        <v>2.77</v>
      </c>
      <c r="AU140" s="189">
        <f t="shared" si="356"/>
        <v>3.07</v>
      </c>
      <c r="AV140" s="190" t="s">
        <v>131</v>
      </c>
      <c r="AW140" s="189">
        <f t="shared" si="361"/>
        <v>11.585294117647067</v>
      </c>
      <c r="AX140" s="189">
        <f t="shared" si="362"/>
        <v>0</v>
      </c>
      <c r="AY140" s="189">
        <f t="shared" si="363"/>
        <v>0.21647058823529414</v>
      </c>
      <c r="AZ140" s="189">
        <f t="shared" si="364"/>
        <v>1.5882352941176681E-2</v>
      </c>
      <c r="BA140" s="189">
        <f t="shared" si="365"/>
        <v>0.78294117647058803</v>
      </c>
      <c r="BB140" s="190" t="s">
        <v>131</v>
      </c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N140" s="189"/>
      <c r="BO140" s="189"/>
      <c r="BP140" s="189"/>
      <c r="BQ140" s="189"/>
      <c r="BR140" s="189"/>
      <c r="BS140" s="189"/>
      <c r="BT140" s="189"/>
      <c r="BU140" s="189"/>
      <c r="BV140" s="189"/>
      <c r="BW140" s="189"/>
      <c r="BX140" s="189"/>
      <c r="BY140" s="189"/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</row>
    <row r="141" spans="1:99" ht="13" x14ac:dyDescent="0.3">
      <c r="A141" s="42" t="s">
        <v>66</v>
      </c>
      <c r="B141" s="12" t="s">
        <v>22</v>
      </c>
      <c r="C141" s="28">
        <v>42418</v>
      </c>
      <c r="D141" s="63">
        <v>0.37638888888888888</v>
      </c>
      <c r="E141" s="10">
        <f t="shared" si="371"/>
        <v>180.9666666666667</v>
      </c>
      <c r="F141" s="76">
        <f t="shared" si="347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348"/>
        <v>0.30000000000000071</v>
      </c>
      <c r="L141" s="53">
        <f>H$141-H141</f>
        <v>0</v>
      </c>
      <c r="M141">
        <v>4</v>
      </c>
      <c r="N141" s="57">
        <v>23.8</v>
      </c>
      <c r="O141" s="60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5">
        <v>6.37</v>
      </c>
      <c r="V141" s="60">
        <v>9</v>
      </c>
      <c r="W141" s="71">
        <f t="shared" si="349"/>
        <v>234.2</v>
      </c>
      <c r="X141" s="85">
        <f t="shared" si="350"/>
        <v>91</v>
      </c>
      <c r="Y141" s="10">
        <v>0</v>
      </c>
      <c r="Z141" s="33">
        <f t="shared" si="342"/>
        <v>0</v>
      </c>
      <c r="AA141" s="33">
        <v>0</v>
      </c>
      <c r="AB141" s="33">
        <f t="shared" si="343"/>
        <v>40</v>
      </c>
      <c r="AC141" s="33">
        <v>1.3</v>
      </c>
      <c r="AD141" s="33">
        <f t="shared" si="344"/>
        <v>3.2</v>
      </c>
      <c r="AE141" s="22">
        <f t="shared" si="345"/>
        <v>180.9666666666667</v>
      </c>
      <c r="AF141" s="54">
        <f t="shared" si="351"/>
        <v>289.12721883966037</v>
      </c>
      <c r="AG141" s="167">
        <f t="shared" si="206"/>
        <v>2.397377816387256E-3</v>
      </c>
      <c r="AH141"/>
      <c r="AI141" s="22">
        <f t="shared" si="346"/>
        <v>3934560000</v>
      </c>
      <c r="AJ141" s="174">
        <f t="shared" si="357"/>
        <v>4.359711718190469E-2</v>
      </c>
      <c r="AK141" s="174">
        <f t="shared" si="358"/>
        <v>1.8982779614762539E-3</v>
      </c>
      <c r="AL141" s="178">
        <f>LN(AI141/AI139)/(AE141-AE139)</f>
        <v>6.13689820791614E-3</v>
      </c>
      <c r="AM141" s="187">
        <f t="shared" si="359"/>
        <v>15.646041666666688</v>
      </c>
      <c r="AN141" s="187">
        <f>AM140+AM141</f>
        <v>30.096250000000015</v>
      </c>
      <c r="AO141" s="187">
        <f t="shared" ref="AO141:AO147" si="384">AM140+AM141</f>
        <v>30.096250000000015</v>
      </c>
      <c r="AP141" s="174"/>
      <c r="AQ141" s="189">
        <f t="shared" si="352"/>
        <v>35.923397027600856</v>
      </c>
      <c r="AR141" s="189">
        <f t="shared" si="353"/>
        <v>0</v>
      </c>
      <c r="AS141" s="189">
        <f t="shared" si="354"/>
        <v>0</v>
      </c>
      <c r="AT141" s="189">
        <f t="shared" si="355"/>
        <v>2.9138259023354567</v>
      </c>
      <c r="AU141" s="189">
        <f t="shared" si="356"/>
        <v>5.509418259023354</v>
      </c>
      <c r="AV141" s="190" t="s">
        <v>132</v>
      </c>
      <c r="AW141" s="189">
        <f t="shared" si="361"/>
        <v>10.599999999999998</v>
      </c>
      <c r="AX141" s="189">
        <f t="shared" si="362"/>
        <v>0</v>
      </c>
      <c r="AY141" s="189">
        <f t="shared" si="363"/>
        <v>0</v>
      </c>
      <c r="AZ141" s="189">
        <f t="shared" si="364"/>
        <v>-0.16000000000000014</v>
      </c>
      <c r="BA141" s="189">
        <f t="shared" si="365"/>
        <v>2.4700000000000002</v>
      </c>
      <c r="BB141" s="190" t="s">
        <v>132</v>
      </c>
      <c r="BC141" s="189">
        <f>(AW140+AW141)/$AN141</f>
        <v>0.73714479769562824</v>
      </c>
      <c r="BD141" s="189">
        <f>(AX140+AX141)/$AN141</f>
        <v>0</v>
      </c>
      <c r="BE141" s="189">
        <f>(AY140+AY141)/$AN141</f>
        <v>7.1926099841440059E-3</v>
      </c>
      <c r="BF141" s="189">
        <f>(AZ140+AZ141)/$AN141</f>
        <v>-4.7885582774871748E-3</v>
      </c>
      <c r="BG141" s="189">
        <f>(BA140+BA141)/$AN141</f>
        <v>0.10808460112042485</v>
      </c>
      <c r="BH141" s="189">
        <f t="shared" ref="BH141:BH147" si="385">(AW140+AW141)/$AN141</f>
        <v>0.73714479769562824</v>
      </c>
      <c r="BI141" s="189">
        <f t="shared" ref="BI141:BI147" si="386">(AX140+AX141)/$AN141</f>
        <v>0</v>
      </c>
      <c r="BJ141" s="189">
        <f t="shared" ref="BJ141:BJ147" si="387">(AY140+AY141)/$AN141</f>
        <v>7.1926099841440059E-3</v>
      </c>
      <c r="BK141" s="189">
        <f t="shared" ref="BK141:BK147" si="388">(AZ140+AZ141)/$AN141</f>
        <v>-4.7885582774871748E-3</v>
      </c>
      <c r="BL141" s="189">
        <f t="shared" ref="BL141:BL147" si="389">(BA140+BA141)/$AN141</f>
        <v>0.10808460112042485</v>
      </c>
      <c r="BN141" s="189">
        <v>0.19781558126417087</v>
      </c>
      <c r="BO141" s="189">
        <v>1.1604833937622119</v>
      </c>
      <c r="BP141" s="189">
        <v>1.534821515042087</v>
      </c>
      <c r="BQ141" s="189">
        <v>3.2855466615913924E-2</v>
      </c>
      <c r="BR141" s="189">
        <v>0</v>
      </c>
      <c r="BS141" s="189">
        <v>3.4916571806264094</v>
      </c>
      <c r="BT141" s="189">
        <v>0</v>
      </c>
      <c r="BU141" s="189">
        <v>3.3333788524824075</v>
      </c>
      <c r="BV141" s="189">
        <v>0.88888662110397265</v>
      </c>
      <c r="BW141" s="189">
        <v>1.6405689772093068</v>
      </c>
      <c r="BX141" s="189">
        <v>1.4440270527374377</v>
      </c>
      <c r="BY141" s="189">
        <v>1.702859809363146</v>
      </c>
      <c r="BZ141" s="189">
        <v>1.5787663429830463</v>
      </c>
      <c r="CA141" s="189">
        <v>0.58509936604223978</v>
      </c>
      <c r="CB141" s="189">
        <v>0.90106138812646697</v>
      </c>
      <c r="CC141" s="189">
        <v>4.498160182007207</v>
      </c>
      <c r="CD141" s="189">
        <v>0.26872555957340788</v>
      </c>
      <c r="CE141" s="189">
        <v>2.1281374199655847</v>
      </c>
      <c r="CF141" s="189">
        <v>0.84977834304200073</v>
      </c>
      <c r="CG141" s="189">
        <v>0.26883607553495792</v>
      </c>
      <c r="CH141" s="189">
        <v>1.6427904360538297</v>
      </c>
      <c r="CI141" s="189">
        <v>25.608269809668982</v>
      </c>
      <c r="CJ141" s="189">
        <v>2.7594867202108122</v>
      </c>
      <c r="CK141" s="189">
        <v>0.5439927169730574</v>
      </c>
      <c r="CL141" s="189">
        <v>0</v>
      </c>
      <c r="CM141" s="189">
        <v>0.90396927205128597</v>
      </c>
      <c r="CN141" s="189">
        <v>4.2550717540356313</v>
      </c>
      <c r="CO141" s="189">
        <v>3.6870860760524718E-2</v>
      </c>
      <c r="CP141" s="189">
        <v>1.0671185924986075</v>
      </c>
      <c r="CQ141" s="189">
        <v>0.52077267289654217</v>
      </c>
      <c r="CR141" s="189">
        <v>0.11233784420602359</v>
      </c>
      <c r="CS141" s="189">
        <v>1.6891977903217581</v>
      </c>
      <c r="CT141" s="189">
        <v>3.7768841577274497</v>
      </c>
      <c r="CU141" s="189">
        <v>0</v>
      </c>
    </row>
    <row r="142" spans="1:99" ht="13" x14ac:dyDescent="0.3">
      <c r="A142" s="42" t="s">
        <v>66</v>
      </c>
      <c r="B142" s="12" t="s">
        <v>23</v>
      </c>
      <c r="C142" s="28">
        <v>42419</v>
      </c>
      <c r="D142" s="63">
        <v>0.4145833333333333</v>
      </c>
      <c r="E142" s="10">
        <f t="shared" si="371"/>
        <v>205.88333333333333</v>
      </c>
      <c r="F142" s="76">
        <f t="shared" si="347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348"/>
        <v>0.19999999999999929</v>
      </c>
      <c r="L142" s="53">
        <f t="shared" ref="L142:L147" si="390">H$141-H142</f>
        <v>0.60000000000000142</v>
      </c>
      <c r="M142">
        <v>2</v>
      </c>
      <c r="N142" s="57">
        <v>25.5</v>
      </c>
      <c r="O142" s="60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5">
        <v>6.83</v>
      </c>
      <c r="V142" s="57">
        <v>4</v>
      </c>
      <c r="W142" s="71">
        <f t="shared" si="349"/>
        <v>226.5</v>
      </c>
      <c r="X142" s="85">
        <f t="shared" si="350"/>
        <v>95</v>
      </c>
      <c r="Y142" s="33">
        <v>0</v>
      </c>
      <c r="Z142" s="33">
        <f t="shared" si="342"/>
        <v>0</v>
      </c>
      <c r="AA142" s="33">
        <v>0</v>
      </c>
      <c r="AB142" s="33">
        <f t="shared" si="343"/>
        <v>40</v>
      </c>
      <c r="AC142" s="33">
        <v>1.3</v>
      </c>
      <c r="AD142" s="33">
        <f t="shared" si="344"/>
        <v>4.5</v>
      </c>
      <c r="AE142" s="22">
        <f t="shared" si="345"/>
        <v>205.88333333333333</v>
      </c>
      <c r="AF142" s="54">
        <f t="shared" si="351"/>
        <v>-571.62387662940546</v>
      </c>
      <c r="AG142" s="167">
        <f t="shared" si="206"/>
        <v>-1.2125931209296312E-3</v>
      </c>
      <c r="AH142"/>
      <c r="AI142" s="22">
        <f t="shared" si="346"/>
        <v>3691950000.0000005</v>
      </c>
      <c r="AJ142" s="174">
        <f t="shared" si="357"/>
        <v>-6.3644284837024764E-2</v>
      </c>
      <c r="AK142" s="174">
        <f t="shared" si="358"/>
        <v>-2.554285679077921E-3</v>
      </c>
      <c r="AL142" s="178"/>
      <c r="AM142" s="187">
        <f t="shared" si="359"/>
        <v>17.182118055555531</v>
      </c>
      <c r="AN142" s="187"/>
      <c r="AO142" s="187"/>
      <c r="AP142" s="174"/>
      <c r="AQ142" s="189">
        <f t="shared" si="352"/>
        <v>38.023485513608435</v>
      </c>
      <c r="AR142" s="189">
        <f t="shared" si="353"/>
        <v>0</v>
      </c>
      <c r="AS142" s="189">
        <f t="shared" si="354"/>
        <v>0</v>
      </c>
      <c r="AT142" s="189">
        <f t="shared" si="355"/>
        <v>2.8735074626865673</v>
      </c>
      <c r="AU142" s="189">
        <f t="shared" si="356"/>
        <v>5.9458735733099211</v>
      </c>
      <c r="AV142" s="190" t="s">
        <v>133</v>
      </c>
      <c r="AW142" s="189">
        <f t="shared" si="361"/>
        <v>10.423397027600856</v>
      </c>
      <c r="AX142" s="189">
        <f t="shared" si="362"/>
        <v>0</v>
      </c>
      <c r="AY142" s="189">
        <f t="shared" si="363"/>
        <v>0</v>
      </c>
      <c r="AZ142" s="189">
        <f t="shared" si="364"/>
        <v>2.3825902335456561E-2</v>
      </c>
      <c r="BA142" s="189">
        <f t="shared" si="365"/>
        <v>0.4705817409766464</v>
      </c>
      <c r="BB142" s="190" t="s">
        <v>133</v>
      </c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N142" s="189"/>
      <c r="BO142" s="189"/>
      <c r="BP142" s="189"/>
      <c r="BQ142" s="189"/>
      <c r="BR142" s="189"/>
      <c r="BS142" s="189"/>
      <c r="BT142" s="189"/>
      <c r="BU142" s="189"/>
      <c r="BV142" s="189"/>
      <c r="BW142" s="189"/>
      <c r="BX142" s="189"/>
      <c r="BY142" s="189"/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</row>
    <row r="143" spans="1:99" ht="15" customHeight="1" x14ac:dyDescent="0.3">
      <c r="A143" s="42" t="s">
        <v>66</v>
      </c>
      <c r="B143" s="12" t="s">
        <v>24</v>
      </c>
      <c r="C143" s="28">
        <v>42420</v>
      </c>
      <c r="D143" s="63">
        <v>0.54097222222222219</v>
      </c>
      <c r="E143" s="10">
        <f t="shared" si="371"/>
        <v>232.91666666666666</v>
      </c>
      <c r="F143" s="76">
        <f t="shared" si="347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348"/>
        <v>0.30000000000000071</v>
      </c>
      <c r="L143" s="53">
        <f t="shared" si="390"/>
        <v>2.8000000000000007</v>
      </c>
      <c r="M143">
        <v>3</v>
      </c>
      <c r="N143" s="57">
        <v>27.9</v>
      </c>
      <c r="O143" s="60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5">
        <v>7.32</v>
      </c>
      <c r="V143" s="57">
        <v>4</v>
      </c>
      <c r="W143" s="71">
        <f t="shared" si="349"/>
        <v>223.1</v>
      </c>
      <c r="X143" s="85">
        <f t="shared" si="350"/>
        <v>99</v>
      </c>
      <c r="Y143" s="33">
        <v>0</v>
      </c>
      <c r="Z143" s="33">
        <f t="shared" si="342"/>
        <v>0</v>
      </c>
      <c r="AA143" s="33">
        <v>0</v>
      </c>
      <c r="AB143" s="33">
        <f t="shared" si="343"/>
        <v>40</v>
      </c>
      <c r="AC143" s="33">
        <v>0.6</v>
      </c>
      <c r="AD143" s="33">
        <f t="shared" si="344"/>
        <v>5.0999999999999996</v>
      </c>
      <c r="AE143" s="22">
        <f t="shared" si="345"/>
        <v>232.91666666666666</v>
      </c>
      <c r="AF143" s="151">
        <f t="shared" si="351"/>
        <v>-123.18948447733173</v>
      </c>
      <c r="AG143" s="167">
        <f t="shared" si="206"/>
        <v>-5.6266749024953691E-3</v>
      </c>
      <c r="AH143"/>
      <c r="AI143" s="22">
        <f t="shared" si="346"/>
        <v>3123400000</v>
      </c>
      <c r="AJ143" s="174">
        <f t="shared" si="357"/>
        <v>-0.16723262168205999</v>
      </c>
      <c r="AK143" s="174">
        <f t="shared" si="358"/>
        <v>-6.1861635640712703E-3</v>
      </c>
      <c r="AL143" s="178">
        <f>LN(AI143/AI141)/(AE143-AE141)</f>
        <v>-4.4442137924751669E-3</v>
      </c>
      <c r="AM143" s="187">
        <f t="shared" si="359"/>
        <v>17.064791666666668</v>
      </c>
      <c r="AN143" s="187">
        <f>AM142+AM143</f>
        <v>34.246909722222199</v>
      </c>
      <c r="AO143" s="187"/>
      <c r="AP143" s="174"/>
      <c r="AQ143" s="189">
        <f t="shared" si="352"/>
        <v>33.779570853822079</v>
      </c>
      <c r="AR143" s="189">
        <f t="shared" si="353"/>
        <v>0</v>
      </c>
      <c r="AS143" s="189">
        <f t="shared" si="354"/>
        <v>0</v>
      </c>
      <c r="AT143" s="189">
        <f t="shared" si="355"/>
        <v>2.6628386231560128</v>
      </c>
      <c r="AU143" s="189">
        <f t="shared" si="356"/>
        <v>6.3030487259722845</v>
      </c>
      <c r="AV143" s="190" t="s">
        <v>134</v>
      </c>
      <c r="AW143" s="189">
        <f t="shared" si="361"/>
        <v>10.123485513608436</v>
      </c>
      <c r="AX143" s="189">
        <f t="shared" si="362"/>
        <v>0</v>
      </c>
      <c r="AY143" s="189">
        <f t="shared" si="363"/>
        <v>0</v>
      </c>
      <c r="AZ143" s="189">
        <f t="shared" si="364"/>
        <v>0.20350746268656739</v>
      </c>
      <c r="BA143" s="189">
        <f t="shared" si="365"/>
        <v>0.37412642669007923</v>
      </c>
      <c r="BB143" s="190" t="s">
        <v>134</v>
      </c>
      <c r="BC143" s="189">
        <f>(AW142+AW143)/$AN143</f>
        <v>0.59996311223014653</v>
      </c>
      <c r="BD143" s="189">
        <f>(AX142+AX143)/$AN143</f>
        <v>0</v>
      </c>
      <c r="BE143" s="189">
        <f>(AY142+AY143)/$AN143</f>
        <v>0</v>
      </c>
      <c r="BF143" s="189">
        <f>(AZ142+AZ143)/$AN143</f>
        <v>6.6380694452706033E-3</v>
      </c>
      <c r="BG143" s="189">
        <f>(BA142+BA143)/$AN143</f>
        <v>2.4665237667228404E-2</v>
      </c>
      <c r="BH143" s="189"/>
      <c r="BI143" s="189"/>
      <c r="BJ143" s="189"/>
      <c r="BK143" s="189"/>
      <c r="BL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</row>
    <row r="144" spans="1:99" ht="13" x14ac:dyDescent="0.3">
      <c r="A144" s="42" t="s">
        <v>66</v>
      </c>
      <c r="B144" s="12" t="s">
        <v>25</v>
      </c>
      <c r="C144" s="28">
        <v>42421</v>
      </c>
      <c r="D144" s="63">
        <v>0.53402777777777777</v>
      </c>
      <c r="E144" s="10">
        <f t="shared" si="371"/>
        <v>256.75</v>
      </c>
      <c r="F144" s="76">
        <f t="shared" si="347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348"/>
        <v>0.5</v>
      </c>
      <c r="L144" s="53">
        <f t="shared" si="390"/>
        <v>3.7000000000000011</v>
      </c>
      <c r="M144">
        <v>2</v>
      </c>
      <c r="N144" s="57">
        <v>23.5</v>
      </c>
      <c r="O144" s="60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5">
        <v>7.77</v>
      </c>
      <c r="V144" s="60">
        <v>4</v>
      </c>
      <c r="W144" s="71">
        <f t="shared" si="349"/>
        <v>221.1</v>
      </c>
      <c r="X144" s="85">
        <f t="shared" si="350"/>
        <v>103</v>
      </c>
      <c r="Y144" s="33">
        <v>0.7</v>
      </c>
      <c r="Z144" s="33">
        <f t="shared" si="342"/>
        <v>0.7</v>
      </c>
      <c r="AA144" s="33">
        <v>0</v>
      </c>
      <c r="AB144" s="33">
        <f t="shared" si="343"/>
        <v>40</v>
      </c>
      <c r="AC144" s="33">
        <v>1.3</v>
      </c>
      <c r="AD144" s="33">
        <f t="shared" si="344"/>
        <v>6.3999999999999995</v>
      </c>
      <c r="AE144" s="22">
        <f t="shared" si="345"/>
        <v>256.75</v>
      </c>
      <c r="AF144" s="54">
        <f t="shared" si="351"/>
        <v>-201.88200072683472</v>
      </c>
      <c r="AG144" s="167">
        <f t="shared" si="206"/>
        <v>-3.433427339061487E-3</v>
      </c>
      <c r="AH144"/>
      <c r="AI144" s="22">
        <f t="shared" si="346"/>
        <v>2852190000</v>
      </c>
      <c r="AJ144" s="174">
        <f t="shared" si="357"/>
        <v>-9.083503182271839E-2</v>
      </c>
      <c r="AK144" s="174">
        <f t="shared" si="358"/>
        <v>-3.811260076477693E-3</v>
      </c>
      <c r="AL144" s="178"/>
      <c r="AM144" s="187">
        <f t="shared" si="359"/>
        <v>13.356597222222227</v>
      </c>
      <c r="AN144" s="187"/>
      <c r="AO144" s="187"/>
      <c r="AP144" s="174"/>
      <c r="AQ144" s="189">
        <f t="shared" si="352"/>
        <v>36.339253597122294</v>
      </c>
      <c r="AR144" s="189">
        <f t="shared" si="353"/>
        <v>0</v>
      </c>
      <c r="AS144" s="189">
        <f t="shared" si="354"/>
        <v>0</v>
      </c>
      <c r="AT144" s="189">
        <f t="shared" si="355"/>
        <v>2.5848021582733813</v>
      </c>
      <c r="AU144" s="189">
        <f t="shared" si="356"/>
        <v>6.561420863309352</v>
      </c>
      <c r="AV144" s="190" t="s">
        <v>135</v>
      </c>
      <c r="AW144" s="189">
        <f t="shared" si="361"/>
        <v>10.279570853822079</v>
      </c>
      <c r="AX144" s="189">
        <f t="shared" si="362"/>
        <v>0</v>
      </c>
      <c r="AY144" s="189">
        <f t="shared" si="363"/>
        <v>0</v>
      </c>
      <c r="AZ144" s="189">
        <f t="shared" si="364"/>
        <v>6.2838623156012741E-2</v>
      </c>
      <c r="BA144" s="189">
        <f t="shared" si="365"/>
        <v>0.29695127402771515</v>
      </c>
      <c r="BB144" s="190" t="s">
        <v>135</v>
      </c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N144" s="189"/>
      <c r="BO144" s="189"/>
      <c r="BP144" s="189"/>
      <c r="BQ144" s="189"/>
      <c r="BR144" s="189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</row>
    <row r="145" spans="1:99" ht="13" x14ac:dyDescent="0.3">
      <c r="A145" s="42" t="s">
        <v>66</v>
      </c>
      <c r="B145" s="12" t="s">
        <v>26</v>
      </c>
      <c r="C145" s="28">
        <v>42422</v>
      </c>
      <c r="D145" s="63">
        <v>0.35555555555555557</v>
      </c>
      <c r="E145" s="10">
        <f t="shared" si="371"/>
        <v>276.46666666666664</v>
      </c>
      <c r="F145" s="76">
        <f t="shared" si="347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348"/>
        <v>0.40000000000000036</v>
      </c>
      <c r="L145" s="53">
        <f t="shared" si="390"/>
        <v>5.6000000000000014</v>
      </c>
      <c r="M145">
        <v>3</v>
      </c>
      <c r="N145" s="57">
        <v>29.1</v>
      </c>
      <c r="O145" s="60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5">
        <v>8.1999999999999993</v>
      </c>
      <c r="V145" s="60">
        <v>12</v>
      </c>
      <c r="W145" s="71">
        <f t="shared" si="349"/>
        <v>217.99999999999997</v>
      </c>
      <c r="X145" s="85">
        <f t="shared" si="350"/>
        <v>115</v>
      </c>
      <c r="Y145" s="33">
        <v>0.2</v>
      </c>
      <c r="Z145" s="33">
        <f t="shared" si="342"/>
        <v>0.89999999999999991</v>
      </c>
      <c r="AA145" s="33">
        <v>0</v>
      </c>
      <c r="AB145" s="33">
        <f t="shared" si="343"/>
        <v>40</v>
      </c>
      <c r="AC145" s="33">
        <v>0.7</v>
      </c>
      <c r="AD145" s="33">
        <f t="shared" si="344"/>
        <v>7.1</v>
      </c>
      <c r="AE145" s="22">
        <f t="shared" si="345"/>
        <v>276.46666666666664</v>
      </c>
      <c r="AF145" s="54">
        <f t="shared" si="351"/>
        <v>-90.939257162429769</v>
      </c>
      <c r="AG145" s="167">
        <f t="shared" si="206"/>
        <v>-7.6220897573628845E-3</v>
      </c>
      <c r="AH145"/>
      <c r="AI145" s="22">
        <f t="shared" si="346"/>
        <v>2419799999.9999995</v>
      </c>
      <c r="AJ145" s="174">
        <f t="shared" si="357"/>
        <v>-0.16440222812364971</v>
      </c>
      <c r="AK145" s="174">
        <f t="shared" si="358"/>
        <v>-8.3382364221631419E-3</v>
      </c>
      <c r="AL145" s="178">
        <f>LN(AI145/AI143)/(AE145-AE143)</f>
        <v>-5.8607866807432445E-3</v>
      </c>
      <c r="AM145" s="187">
        <f t="shared" si="359"/>
        <v>9.8583333333333201</v>
      </c>
      <c r="AN145" s="187">
        <f>AM144+AM145</f>
        <v>23.214930555555547</v>
      </c>
      <c r="AO145" s="187">
        <f t="shared" ref="AO145" si="391">AM144+AM145+AM143+AM142</f>
        <v>57.461840277777753</v>
      </c>
      <c r="AP145" s="174"/>
      <c r="AQ145" s="189">
        <f t="shared" si="352"/>
        <v>36.112482853223597</v>
      </c>
      <c r="AR145" s="189">
        <f t="shared" si="353"/>
        <v>0</v>
      </c>
      <c r="AS145" s="189">
        <f t="shared" si="354"/>
        <v>0</v>
      </c>
      <c r="AT145" s="189">
        <f t="shared" si="355"/>
        <v>2.7411979881115687</v>
      </c>
      <c r="AU145" s="189">
        <f t="shared" si="356"/>
        <v>6.8480109739369004</v>
      </c>
      <c r="AV145" s="190" t="s">
        <v>136</v>
      </c>
      <c r="AW145" s="189">
        <f t="shared" si="361"/>
        <v>7.2392535971222927</v>
      </c>
      <c r="AX145" s="189">
        <f t="shared" si="362"/>
        <v>0</v>
      </c>
      <c r="AY145" s="189">
        <f t="shared" si="363"/>
        <v>0</v>
      </c>
      <c r="AZ145" s="189">
        <f t="shared" si="364"/>
        <v>-0.16519784172661867</v>
      </c>
      <c r="BA145" s="189">
        <f t="shared" si="365"/>
        <v>0.30857913669064807</v>
      </c>
      <c r="BB145" s="190" t="s">
        <v>136</v>
      </c>
      <c r="BC145" s="189">
        <f>(AW144+AW145)/$AN145</f>
        <v>0.75463609115780683</v>
      </c>
      <c r="BD145" s="189">
        <f>(AX144+AX145)/$AN145</f>
        <v>0</v>
      </c>
      <c r="BE145" s="189">
        <f>(AY144+AY145)/$AN145</f>
        <v>0</v>
      </c>
      <c r="BF145" s="189">
        <f>(AZ144+AZ145)/$AN145</f>
        <v>-4.4091977068658698E-3</v>
      </c>
      <c r="BG145" s="189">
        <f>(BA144+BA145)/$AN145</f>
        <v>2.6083662377075437E-2</v>
      </c>
      <c r="BH145" s="189">
        <f t="shared" ref="BH145:BL145" si="392">(AW144+AW145+AW143+AW142)/$AO145</f>
        <v>0.66245192997890867</v>
      </c>
      <c r="BI145" s="189">
        <f t="shared" si="392"/>
        <v>0</v>
      </c>
      <c r="BJ145" s="189">
        <f t="shared" si="392"/>
        <v>0</v>
      </c>
      <c r="BK145" s="189">
        <f t="shared" si="392"/>
        <v>2.1749067876572921E-3</v>
      </c>
      <c r="BL145" s="189">
        <f t="shared" si="392"/>
        <v>2.5238289817632945E-2</v>
      </c>
      <c r="BN145" s="189">
        <v>0.2489008950864543</v>
      </c>
      <c r="BO145" s="189">
        <v>1.1342907113840077</v>
      </c>
      <c r="BP145" s="189">
        <v>0.42422085353647748</v>
      </c>
      <c r="BQ145" s="189">
        <v>0</v>
      </c>
      <c r="BR145" s="189">
        <v>0</v>
      </c>
      <c r="BS145" s="189">
        <v>3.7381612174646524</v>
      </c>
      <c r="BT145" s="189">
        <v>0</v>
      </c>
      <c r="BU145" s="189">
        <v>4.5312526865305776</v>
      </c>
      <c r="BV145" s="189">
        <v>0.83474472471041417</v>
      </c>
      <c r="BW145" s="189">
        <v>1.6070698673735639</v>
      </c>
      <c r="BX145" s="189">
        <v>0.7385061048464483</v>
      </c>
      <c r="BY145" s="189">
        <v>0.59403083570992754</v>
      </c>
      <c r="BZ145" s="189">
        <v>1.6372317329672277</v>
      </c>
      <c r="CA145" s="189">
        <v>0.47961168927650472</v>
      </c>
      <c r="CB145" s="189">
        <v>0.74352296304582677</v>
      </c>
      <c r="CC145" s="189">
        <v>4.6363560242465214</v>
      </c>
      <c r="CD145" s="189">
        <v>0.211879768125187</v>
      </c>
      <c r="CE145" s="189">
        <v>1.8479487285827414</v>
      </c>
      <c r="CF145" s="189">
        <v>0.48272712420991787</v>
      </c>
      <c r="CG145" s="189">
        <v>0.1729286261583769</v>
      </c>
      <c r="CH145" s="189">
        <v>1.0904594168453403</v>
      </c>
      <c r="CI145" s="189">
        <v>30.622209049277114</v>
      </c>
      <c r="CJ145" s="189">
        <v>8.2490850378204321</v>
      </c>
      <c r="CK145" s="189">
        <v>0.81715917080977962</v>
      </c>
      <c r="CL145" s="189">
        <v>4.1603386180708316E-2</v>
      </c>
      <c r="CM145" s="189">
        <v>0.82741238661972327</v>
      </c>
      <c r="CN145" s="189">
        <v>3.9988411996089352</v>
      </c>
      <c r="CO145" s="189">
        <v>8.6736497259447348E-2</v>
      </c>
      <c r="CP145" s="189">
        <v>2.0236516328392362</v>
      </c>
      <c r="CQ145" s="189">
        <v>1.1402674246779627</v>
      </c>
      <c r="CR145" s="189">
        <v>0.29175152668475074</v>
      </c>
      <c r="CS145" s="189">
        <v>0.40878120739443785</v>
      </c>
      <c r="CT145" s="189">
        <v>5.2173378002686137</v>
      </c>
      <c r="CU145" s="189">
        <v>0</v>
      </c>
    </row>
    <row r="146" spans="1:99" ht="14.5" x14ac:dyDescent="0.35">
      <c r="A146" s="17" t="s">
        <v>66</v>
      </c>
      <c r="B146" s="12" t="s">
        <v>27</v>
      </c>
      <c r="C146" s="28">
        <v>42423</v>
      </c>
      <c r="D146" s="63">
        <v>0.4284722222222222</v>
      </c>
      <c r="E146" s="10">
        <f t="shared" si="371"/>
        <v>302.21666666666664</v>
      </c>
      <c r="F146" s="76">
        <f t="shared" si="347"/>
        <v>12.59236111111111</v>
      </c>
      <c r="G146" s="154">
        <v>9.15</v>
      </c>
      <c r="H146" s="154">
        <v>9.9600000000000009</v>
      </c>
      <c r="I146" s="153">
        <v>91.9</v>
      </c>
      <c r="J146" s="153">
        <v>13.1</v>
      </c>
      <c r="K146" s="53">
        <f t="shared" si="348"/>
        <v>0.8100000000000005</v>
      </c>
      <c r="L146" s="53">
        <f t="shared" si="390"/>
        <v>7.1400000000000006</v>
      </c>
      <c r="M146" s="153">
        <v>1</v>
      </c>
      <c r="N146" s="57">
        <v>31.3</v>
      </c>
      <c r="O146" s="60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5">
        <v>8.48</v>
      </c>
      <c r="V146" s="60">
        <v>10</v>
      </c>
      <c r="W146" s="71">
        <f t="shared" si="349"/>
        <v>206.49999999999997</v>
      </c>
      <c r="X146" s="85">
        <f t="shared" si="350"/>
        <v>125</v>
      </c>
      <c r="Y146" s="33">
        <v>0.5</v>
      </c>
      <c r="Z146" s="33">
        <f t="shared" si="342"/>
        <v>1.4</v>
      </c>
      <c r="AA146" s="33">
        <v>0</v>
      </c>
      <c r="AB146" s="33">
        <f t="shared" si="343"/>
        <v>40</v>
      </c>
      <c r="AC146" s="33">
        <v>0</v>
      </c>
      <c r="AD146" s="33">
        <f t="shared" si="344"/>
        <v>7.1</v>
      </c>
      <c r="AE146" s="22">
        <f t="shared" si="345"/>
        <v>302.21666666666664</v>
      </c>
      <c r="AF146" s="54">
        <f t="shared" si="351"/>
        <v>-92.387941155276977</v>
      </c>
      <c r="AG146" s="167">
        <f t="shared" si="206"/>
        <v>-7.5025720011983876E-3</v>
      </c>
      <c r="AH146"/>
      <c r="AI146" s="22">
        <f t="shared" si="346"/>
        <v>1889475000</v>
      </c>
      <c r="AJ146" s="174">
        <f t="shared" si="357"/>
        <v>-0.24738587941885981</v>
      </c>
      <c r="AK146" s="174">
        <f t="shared" si="358"/>
        <v>-9.6072186182081486E-3</v>
      </c>
      <c r="AL146" s="178"/>
      <c r="AM146" s="187">
        <f t="shared" si="359"/>
        <v>10.86328125</v>
      </c>
      <c r="AN146" s="187"/>
      <c r="AO146" s="187"/>
      <c r="AP146" s="174"/>
      <c r="AQ146" s="189">
        <f t="shared" si="352"/>
        <v>31.3</v>
      </c>
      <c r="AR146" s="189">
        <f t="shared" si="353"/>
        <v>0</v>
      </c>
      <c r="AS146" s="189">
        <f t="shared" si="354"/>
        <v>0</v>
      </c>
      <c r="AT146" s="189">
        <f t="shared" si="355"/>
        <v>2.8000000000000003</v>
      </c>
      <c r="AU146" s="189">
        <f t="shared" si="356"/>
        <v>6.76</v>
      </c>
      <c r="AV146" s="190" t="s">
        <v>137</v>
      </c>
      <c r="AW146" s="189">
        <f t="shared" si="361"/>
        <v>4.8124828532235959</v>
      </c>
      <c r="AX146" s="189">
        <f t="shared" si="362"/>
        <v>0</v>
      </c>
      <c r="AY146" s="189">
        <f t="shared" si="363"/>
        <v>0</v>
      </c>
      <c r="AZ146" s="189">
        <f t="shared" si="364"/>
        <v>-5.8802011888431149E-2</v>
      </c>
      <c r="BA146" s="189">
        <f t="shared" si="365"/>
        <v>-8.8010973936900605E-2</v>
      </c>
      <c r="BB146" s="190" t="s">
        <v>137</v>
      </c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</row>
    <row r="147" spans="1:99" ht="15" thickBot="1" x14ac:dyDescent="0.4">
      <c r="A147" s="23" t="s">
        <v>66</v>
      </c>
      <c r="B147" s="20" t="s">
        <v>28</v>
      </c>
      <c r="C147" s="159">
        <v>42424</v>
      </c>
      <c r="D147" s="64">
        <v>0.38819444444444445</v>
      </c>
      <c r="E147" s="152">
        <f>F147*24</f>
        <v>325.25</v>
      </c>
      <c r="F147" s="77">
        <f t="shared" si="347"/>
        <v>13.552083333333332</v>
      </c>
      <c r="G147" s="157">
        <v>5.48</v>
      </c>
      <c r="H147" s="158">
        <v>6.36</v>
      </c>
      <c r="I147" s="155">
        <v>86.3</v>
      </c>
      <c r="J147" s="155">
        <v>13.4</v>
      </c>
      <c r="K147" s="161">
        <f t="shared" si="348"/>
        <v>0.87999999999999989</v>
      </c>
      <c r="L147" s="161">
        <f t="shared" si="390"/>
        <v>10.740000000000002</v>
      </c>
      <c r="M147" s="156">
        <v>2</v>
      </c>
      <c r="N147" s="66">
        <v>26.6</v>
      </c>
      <c r="O147" s="65">
        <v>0</v>
      </c>
      <c r="P147" s="67">
        <v>0</v>
      </c>
      <c r="Q147" s="67">
        <v>3.27</v>
      </c>
      <c r="R147" s="67">
        <v>7.19</v>
      </c>
      <c r="S147" s="66"/>
      <c r="T147" s="65">
        <v>105</v>
      </c>
      <c r="U147" s="78">
        <v>9.3699999999999992</v>
      </c>
      <c r="V147" s="65">
        <v>10</v>
      </c>
      <c r="W147" s="160">
        <f t="shared" si="349"/>
        <v>196.69999999999996</v>
      </c>
      <c r="X147" s="86">
        <f t="shared" si="350"/>
        <v>135</v>
      </c>
      <c r="Y147" s="67">
        <v>0.2</v>
      </c>
      <c r="Z147" s="68">
        <f t="shared" si="342"/>
        <v>1.5999999999999999</v>
      </c>
      <c r="AA147" s="67">
        <v>0</v>
      </c>
      <c r="AB147" s="68">
        <f t="shared" si="343"/>
        <v>40</v>
      </c>
      <c r="AC147" s="68">
        <v>0</v>
      </c>
      <c r="AD147" s="68">
        <f t="shared" si="344"/>
        <v>7.1</v>
      </c>
      <c r="AE147" s="163">
        <f t="shared" si="345"/>
        <v>325.25</v>
      </c>
      <c r="AF147" s="164">
        <f t="shared" si="351"/>
        <v>-31.143134898290679</v>
      </c>
      <c r="AG147" s="168">
        <f t="shared" si="206"/>
        <v>-2.2256821056186909E-2</v>
      </c>
      <c r="AH147"/>
      <c r="AI147" s="163">
        <f t="shared" si="346"/>
        <v>1077916000</v>
      </c>
      <c r="AJ147" s="175">
        <f t="shared" si="357"/>
        <v>-0.5612694653335798</v>
      </c>
      <c r="AK147" s="175">
        <f t="shared" si="358"/>
        <v>-2.436770471781096E-2</v>
      </c>
      <c r="AL147" s="179">
        <f>LN(AI147/AI145)/(AE147-AE145)</f>
        <v>-1.6576467606814606E-2</v>
      </c>
      <c r="AM147" s="191">
        <f t="shared" si="359"/>
        <v>7.0203680555555641</v>
      </c>
      <c r="AN147" s="191">
        <f>AM146+AM147</f>
        <v>17.883649305555565</v>
      </c>
      <c r="AO147" s="187">
        <f t="shared" ref="AO147" si="393">AM146+AM147</f>
        <v>17.883649305555565</v>
      </c>
      <c r="AP147" s="175"/>
      <c r="AQ147" s="192">
        <f t="shared" si="352"/>
        <v>26.6</v>
      </c>
      <c r="AR147" s="192">
        <f t="shared" si="353"/>
        <v>0</v>
      </c>
      <c r="AS147" s="192">
        <f t="shared" si="354"/>
        <v>0</v>
      </c>
      <c r="AT147" s="192">
        <f t="shared" si="355"/>
        <v>3.2699999999999996</v>
      </c>
      <c r="AU147" s="192">
        <f t="shared" si="356"/>
        <v>7.1899999999999995</v>
      </c>
      <c r="AV147" s="190" t="s">
        <v>138</v>
      </c>
      <c r="AW147" s="192">
        <f t="shared" si="361"/>
        <v>4.6999999999999993</v>
      </c>
      <c r="AX147" s="192">
        <f t="shared" si="362"/>
        <v>0</v>
      </c>
      <c r="AY147" s="192">
        <f t="shared" si="363"/>
        <v>0</v>
      </c>
      <c r="AZ147" s="192">
        <f t="shared" si="364"/>
        <v>-0.46999999999999975</v>
      </c>
      <c r="BA147" s="192">
        <f t="shared" si="365"/>
        <v>0.4300000000000006</v>
      </c>
      <c r="BB147" s="190" t="s">
        <v>138</v>
      </c>
      <c r="BC147" s="192">
        <f>(AW146+AW147)/$AN147</f>
        <v>0.53190949401297738</v>
      </c>
      <c r="BD147" s="192">
        <f>(AX146+AX147)/$AN147</f>
        <v>0</v>
      </c>
      <c r="BE147" s="192">
        <f>(AY146+AY147)/$AN147</f>
        <v>0</v>
      </c>
      <c r="BF147" s="192">
        <f>(AZ146+AZ147)/$AN147</f>
        <v>-2.9569021560054764E-2</v>
      </c>
      <c r="BG147" s="192">
        <f>(BA146+BA147)/$AN147</f>
        <v>1.9123000021973195E-2</v>
      </c>
      <c r="BH147" s="189">
        <f t="shared" ref="BH147:BL147" si="394">(AW146+AW147)/$AN147</f>
        <v>0.53190949401297738</v>
      </c>
      <c r="BI147" s="189">
        <f t="shared" si="394"/>
        <v>0</v>
      </c>
      <c r="BJ147" s="189">
        <f t="shared" si="394"/>
        <v>0</v>
      </c>
      <c r="BK147" s="189">
        <f t="shared" si="394"/>
        <v>-2.9569021560054764E-2</v>
      </c>
      <c r="BL147" s="189">
        <f t="shared" si="394"/>
        <v>1.9123000021973195E-2</v>
      </c>
      <c r="BN147" s="192">
        <v>0.29701556625558301</v>
      </c>
      <c r="BO147" s="192">
        <v>1.2059332313536875</v>
      </c>
      <c r="BP147" s="192">
        <v>0.47983032871916176</v>
      </c>
      <c r="BQ147" s="192">
        <v>0</v>
      </c>
      <c r="BR147" s="192">
        <v>0</v>
      </c>
      <c r="BS147" s="192">
        <v>4.0194658242094707</v>
      </c>
      <c r="BT147" s="192">
        <v>2.3806215588778653E-2</v>
      </c>
      <c r="BU147" s="192">
        <v>5.0657932383173465</v>
      </c>
      <c r="BV147" s="192">
        <v>0.86150609894586916</v>
      </c>
      <c r="BW147" s="192">
        <v>1.7235044686430741</v>
      </c>
      <c r="BX147" s="192">
        <v>0.64238918341582574</v>
      </c>
      <c r="BY147" s="192">
        <v>0.46139004427505692</v>
      </c>
      <c r="BZ147" s="192">
        <v>1.6759313458664722</v>
      </c>
      <c r="CA147" s="192">
        <v>0.47222239026020807</v>
      </c>
      <c r="CB147" s="192">
        <v>0.76363426584638694</v>
      </c>
      <c r="CC147" s="192">
        <v>4.6088392399552394</v>
      </c>
      <c r="CD147" s="192">
        <v>0.29800975516794592</v>
      </c>
      <c r="CE147" s="192">
        <v>2.0746638617292308</v>
      </c>
      <c r="CF147" s="192">
        <v>0.4331046443090722</v>
      </c>
      <c r="CG147" s="192">
        <v>0.18076896464032652</v>
      </c>
      <c r="CH147" s="192">
        <v>1.0341279256762126</v>
      </c>
      <c r="CI147" s="192">
        <v>28.693122163415556</v>
      </c>
      <c r="CJ147" s="192">
        <v>11.739424318713466</v>
      </c>
      <c r="CK147" s="192">
        <v>0.86063937303781857</v>
      </c>
      <c r="CL147" s="192">
        <v>4.4217407845417327E-2</v>
      </c>
      <c r="CM147" s="192">
        <v>0.8875836590905003</v>
      </c>
      <c r="CN147" s="192">
        <v>3.8669382628859115</v>
      </c>
      <c r="CO147" s="192">
        <v>9.3899357499996602E-2</v>
      </c>
      <c r="CP147" s="192">
        <v>2.2892966090138369</v>
      </c>
      <c r="CQ147" s="192">
        <v>1.2388565351448939</v>
      </c>
      <c r="CR147" s="192">
        <v>0.20941461799322461</v>
      </c>
      <c r="CS147" s="192">
        <v>0.29116153707334097</v>
      </c>
      <c r="CT147" s="192">
        <v>6.3640350437884123</v>
      </c>
      <c r="CU147" s="192">
        <v>0.22533105879943829</v>
      </c>
    </row>
    <row r="148" spans="1:99" x14ac:dyDescent="0.25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99" x14ac:dyDescent="0.25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99" x14ac:dyDescent="0.25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99" x14ac:dyDescent="0.25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99" ht="13" x14ac:dyDescent="0.3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99" ht="13" x14ac:dyDescent="0.3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99" ht="13" x14ac:dyDescent="0.3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99" ht="13" x14ac:dyDescent="0.3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99" ht="13" x14ac:dyDescent="0.3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99" ht="13" x14ac:dyDescent="0.3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99" x14ac:dyDescent="0.25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99" x14ac:dyDescent="0.25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99" x14ac:dyDescent="0.25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 x14ac:dyDescent="0.25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4.5" x14ac:dyDescent="0.35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4.5" x14ac:dyDescent="0.35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" x14ac:dyDescent="0.3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4.5" x14ac:dyDescent="0.35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4.5" x14ac:dyDescent="0.35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4.5" x14ac:dyDescent="0.35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4.5" x14ac:dyDescent="0.35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4.5" x14ac:dyDescent="0.35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4.5" x14ac:dyDescent="0.35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4.5" x14ac:dyDescent="0.35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 x14ac:dyDescent="0.25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 x14ac:dyDescent="0.25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 x14ac:dyDescent="0.25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 x14ac:dyDescent="0.25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 x14ac:dyDescent="0.25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 x14ac:dyDescent="0.25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 x14ac:dyDescent="0.25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 x14ac:dyDescent="0.25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 x14ac:dyDescent="0.25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 x14ac:dyDescent="0.25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 x14ac:dyDescent="0.25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 x14ac:dyDescent="0.25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 x14ac:dyDescent="0.25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 x14ac:dyDescent="0.25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 x14ac:dyDescent="0.25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 x14ac:dyDescent="0.25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 x14ac:dyDescent="0.25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 x14ac:dyDescent="0.25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 x14ac:dyDescent="0.25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 x14ac:dyDescent="0.25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 x14ac:dyDescent="0.25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 x14ac:dyDescent="0.25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 x14ac:dyDescent="0.25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 x14ac:dyDescent="0.25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 x14ac:dyDescent="0.25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 x14ac:dyDescent="0.25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 x14ac:dyDescent="0.25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 x14ac:dyDescent="0.25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 x14ac:dyDescent="0.25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 x14ac:dyDescent="0.25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 x14ac:dyDescent="0.25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 x14ac:dyDescent="0.25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 x14ac:dyDescent="0.25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 x14ac:dyDescent="0.25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 x14ac:dyDescent="0.25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 x14ac:dyDescent="0.25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 x14ac:dyDescent="0.25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 x14ac:dyDescent="0.25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 x14ac:dyDescent="0.25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 x14ac:dyDescent="0.25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 x14ac:dyDescent="0.25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 x14ac:dyDescent="0.25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 x14ac:dyDescent="0.25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 x14ac:dyDescent="0.25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 x14ac:dyDescent="0.25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 x14ac:dyDescent="0.25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 x14ac:dyDescent="0.25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 x14ac:dyDescent="0.25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 x14ac:dyDescent="0.25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 x14ac:dyDescent="0.25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 x14ac:dyDescent="0.25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 x14ac:dyDescent="0.25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 x14ac:dyDescent="0.25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 x14ac:dyDescent="0.25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 x14ac:dyDescent="0.25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 x14ac:dyDescent="0.25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 x14ac:dyDescent="0.25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 x14ac:dyDescent="0.25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 x14ac:dyDescent="0.25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 x14ac:dyDescent="0.25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 x14ac:dyDescent="0.25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 x14ac:dyDescent="0.25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 x14ac:dyDescent="0.25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 x14ac:dyDescent="0.25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 x14ac:dyDescent="0.25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72</v>
      </c>
      <c r="Y236" s="3"/>
      <c r="Z236" s="3"/>
      <c r="AA236" s="3"/>
      <c r="AB236" s="2"/>
      <c r="AC236" s="2"/>
      <c r="AD236" s="2"/>
      <c r="AE236" s="3"/>
      <c r="AF236" s="3"/>
    </row>
    <row r="237" spans="4:32" x14ac:dyDescent="0.25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 x14ac:dyDescent="0.25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 x14ac:dyDescent="0.25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 x14ac:dyDescent="0.25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 x14ac:dyDescent="0.25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 x14ac:dyDescent="0.25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 x14ac:dyDescent="0.25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mergeCells count="24">
    <mergeCell ref="BC16:BG16"/>
    <mergeCell ref="BH16:BL16"/>
    <mergeCell ref="BH17:BH19"/>
    <mergeCell ref="BI17:BI19"/>
    <mergeCell ref="BJ17:BJ19"/>
    <mergeCell ref="BK17:BK19"/>
    <mergeCell ref="BL17:BL19"/>
    <mergeCell ref="BF17:BF19"/>
    <mergeCell ref="BG17:BG19"/>
    <mergeCell ref="AZ17:AZ19"/>
    <mergeCell ref="BA17:BA19"/>
    <mergeCell ref="BC17:BC19"/>
    <mergeCell ref="BD17:BD19"/>
    <mergeCell ref="BE17:BE19"/>
    <mergeCell ref="AT17:AT19"/>
    <mergeCell ref="AU17:AU19"/>
    <mergeCell ref="AW17:AW19"/>
    <mergeCell ref="AX17:AX19"/>
    <mergeCell ref="AY17:AY19"/>
    <mergeCell ref="AM17:AM19"/>
    <mergeCell ref="AN17:AN19"/>
    <mergeCell ref="AQ17:AQ19"/>
    <mergeCell ref="AR17:AR19"/>
    <mergeCell ref="AS17:AS19"/>
  </mergeCells>
  <phoneticPr fontId="35" type="noConversion"/>
  <conditionalFormatting sqref="AJ6:AJ8">
    <cfRule type="containsText" dxfId="293" priority="291" operator="containsText" text="LOD">
      <formula>NOT(ISERROR(SEARCH("LOD",AJ6)))</formula>
    </cfRule>
    <cfRule type="containsText" dxfId="292" priority="292" operator="containsText" text="NA">
      <formula>NOT(ISERROR(SEARCH("NA",AJ6)))</formula>
    </cfRule>
    <cfRule type="cellIs" dxfId="291" priority="293" operator="lessThan">
      <formula>AJ$5</formula>
    </cfRule>
    <cfRule type="cellIs" dxfId="290" priority="294" operator="between">
      <formula>AJ$5</formula>
      <formula>AJ$6</formula>
    </cfRule>
  </conditionalFormatting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All data</vt:lpstr>
    </vt:vector>
  </TitlesOfParts>
  <Company>Novo Nordisk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 Nordisk A/S</dc:creator>
  <cp:lastModifiedBy>최동혁</cp:lastModifiedBy>
  <cp:lastPrinted>2015-01-29T09:42:49Z</cp:lastPrinted>
  <dcterms:created xsi:type="dcterms:W3CDTF">1997-03-03T14:12:07Z</dcterms:created>
  <dcterms:modified xsi:type="dcterms:W3CDTF">2024-04-22T02:54:32Z</dcterms:modified>
</cp:coreProperties>
</file>