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DC\Manual curation_iCHO\Whole-Cell-Network-Reconstruction-for-CHO-cells_origin\Whole-Cell-Network-Reconstruction-for-CHO-cells\Data\ZeLa Data\"/>
    </mc:Choice>
  </mc:AlternateContent>
  <xr:revisionPtr revIDLastSave="0" documentId="13_ncr:1_{BDF7E522-3DC8-4D62-AACB-8A81DCF709E4}" xr6:coauthVersionLast="47" xr6:coauthVersionMax="47" xr10:uidLastSave="{00000000-0000-0000-0000-000000000000}"/>
  <bookViews>
    <workbookView xWindow="-120" yWindow="-120" windowWidth="29040" windowHeight="15840" tabRatio="888" xr2:uid="{00000000-000D-0000-FFFF-FFFF00000000}"/>
  </bookViews>
  <sheets>
    <sheet name="All data" sheetId="20" r:id="rId1"/>
    <sheet name="Amount of uptake and secretion" sheetId="22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G23" i="20" l="1"/>
  <c r="EH23" i="20"/>
  <c r="EI23" i="20"/>
  <c r="EJ23" i="20"/>
  <c r="EG29" i="20"/>
  <c r="EG33" i="20"/>
  <c r="EG35" i="20"/>
  <c r="EG39" i="20"/>
  <c r="EG41" i="20"/>
  <c r="EG43" i="20"/>
  <c r="EG45" i="20"/>
  <c r="EG49" i="20"/>
  <c r="EG51" i="20"/>
  <c r="EG55" i="20"/>
  <c r="EG57" i="20"/>
  <c r="EG59" i="20"/>
  <c r="EG61" i="20"/>
  <c r="EG65" i="20"/>
  <c r="EG67" i="20"/>
  <c r="EG71" i="20"/>
  <c r="EG73" i="20"/>
  <c r="EG75" i="20"/>
  <c r="EG77" i="20"/>
  <c r="EG81" i="20"/>
  <c r="EG83" i="20"/>
  <c r="EG87" i="20"/>
  <c r="EG89" i="20"/>
  <c r="EG91" i="20"/>
  <c r="EG93" i="20"/>
  <c r="EG97" i="20"/>
  <c r="EG99" i="20"/>
  <c r="EG103" i="20"/>
  <c r="EG105" i="20"/>
  <c r="EG107" i="20"/>
  <c r="EG109" i="20"/>
  <c r="EG113" i="20"/>
  <c r="EG115" i="20"/>
  <c r="EG119" i="20"/>
  <c r="EG121" i="20"/>
  <c r="EG123" i="20"/>
  <c r="EG125" i="20"/>
  <c r="EG129" i="20"/>
  <c r="EG131" i="20"/>
  <c r="EG135" i="20"/>
  <c r="EG137" i="20"/>
  <c r="EG139" i="20"/>
  <c r="EG141" i="20"/>
  <c r="EG145" i="20"/>
  <c r="EG147" i="20"/>
  <c r="EH25" i="20"/>
  <c r="EH27" i="20"/>
  <c r="EH29" i="20"/>
  <c r="EH33" i="20"/>
  <c r="EH35" i="20"/>
  <c r="EH39" i="20"/>
  <c r="EH41" i="20"/>
  <c r="EH43" i="20"/>
  <c r="EH45" i="20"/>
  <c r="EH49" i="20"/>
  <c r="EH51" i="20"/>
  <c r="EH55" i="20"/>
  <c r="EH57" i="20"/>
  <c r="EH59" i="20"/>
  <c r="EH61" i="20"/>
  <c r="EH65" i="20"/>
  <c r="EH67" i="20"/>
  <c r="EH71" i="20"/>
  <c r="EH73" i="20"/>
  <c r="EH75" i="20"/>
  <c r="EH77" i="20"/>
  <c r="EH81" i="20"/>
  <c r="EH83" i="20"/>
  <c r="EH87" i="20"/>
  <c r="EH89" i="20"/>
  <c r="EH91" i="20"/>
  <c r="EH93" i="20"/>
  <c r="EH97" i="20"/>
  <c r="EH99" i="20"/>
  <c r="EH103" i="20"/>
  <c r="EH105" i="20"/>
  <c r="EH107" i="20"/>
  <c r="EH109" i="20"/>
  <c r="EH113" i="20"/>
  <c r="EH115" i="20"/>
  <c r="EH119" i="20"/>
  <c r="EH121" i="20"/>
  <c r="EH123" i="20"/>
  <c r="EH125" i="20"/>
  <c r="EH129" i="20"/>
  <c r="EH131" i="20"/>
  <c r="EH135" i="20"/>
  <c r="EH137" i="20"/>
  <c r="EH139" i="20"/>
  <c r="EH141" i="20"/>
  <c r="EH145" i="20"/>
  <c r="EH147" i="20"/>
  <c r="EI25" i="20"/>
  <c r="EI27" i="20"/>
  <c r="EI29" i="20"/>
  <c r="EI33" i="20"/>
  <c r="EI35" i="20"/>
  <c r="EI39" i="20"/>
  <c r="EI41" i="20"/>
  <c r="EI43" i="20"/>
  <c r="EI45" i="20"/>
  <c r="EI49" i="20"/>
  <c r="EI51" i="20"/>
  <c r="EI55" i="20"/>
  <c r="EI57" i="20"/>
  <c r="EI59" i="20"/>
  <c r="EI61" i="20"/>
  <c r="EI65" i="20"/>
  <c r="EI67" i="20"/>
  <c r="EI71" i="20"/>
  <c r="EI73" i="20"/>
  <c r="EI75" i="20"/>
  <c r="EI77" i="20"/>
  <c r="EI81" i="20"/>
  <c r="EI83" i="20"/>
  <c r="EI87" i="20"/>
  <c r="EI89" i="20"/>
  <c r="EI91" i="20"/>
  <c r="EI93" i="20"/>
  <c r="EI97" i="20"/>
  <c r="EI99" i="20"/>
  <c r="EI103" i="20"/>
  <c r="EI105" i="20"/>
  <c r="EI107" i="20"/>
  <c r="EI109" i="20"/>
  <c r="EI113" i="20"/>
  <c r="EI115" i="20"/>
  <c r="EI119" i="20"/>
  <c r="EI121" i="20"/>
  <c r="EI123" i="20"/>
  <c r="EI125" i="20"/>
  <c r="EI129" i="20"/>
  <c r="EI131" i="20"/>
  <c r="EI135" i="20"/>
  <c r="EI137" i="20"/>
  <c r="EI139" i="20"/>
  <c r="EI141" i="20"/>
  <c r="EI145" i="20"/>
  <c r="EI147" i="20"/>
  <c r="EG25" i="20"/>
  <c r="EG27" i="20"/>
  <c r="FO23" i="20"/>
  <c r="EK23" i="20"/>
  <c r="EL23" i="20"/>
  <c r="EM23" i="20"/>
  <c r="EN23" i="20"/>
  <c r="EO23" i="20"/>
  <c r="EP23" i="20"/>
  <c r="EQ23" i="20"/>
  <c r="ER23" i="20"/>
  <c r="ES23" i="20"/>
  <c r="ET23" i="20"/>
  <c r="EU23" i="20"/>
  <c r="EV23" i="20"/>
  <c r="EW23" i="20"/>
  <c r="EX23" i="20"/>
  <c r="EY23" i="20"/>
  <c r="EZ23" i="20"/>
  <c r="FA23" i="20"/>
  <c r="FB23" i="20"/>
  <c r="FC23" i="20"/>
  <c r="FD23" i="20"/>
  <c r="FE23" i="20"/>
  <c r="FF23" i="20"/>
  <c r="FG23" i="20"/>
  <c r="FH23" i="20"/>
  <c r="FI23" i="20"/>
  <c r="FJ23" i="20"/>
  <c r="FK23" i="20"/>
  <c r="FL23" i="20"/>
  <c r="FM23" i="20"/>
  <c r="FN23" i="20"/>
  <c r="EJ25" i="20"/>
  <c r="EK25" i="20"/>
  <c r="EL25" i="20"/>
  <c r="EM25" i="20"/>
  <c r="EN25" i="20"/>
  <c r="EO25" i="20"/>
  <c r="EP25" i="20"/>
  <c r="EQ25" i="20"/>
  <c r="ER25" i="20"/>
  <c r="ES25" i="20"/>
  <c r="ET25" i="20"/>
  <c r="EU25" i="20"/>
  <c r="EV25" i="20"/>
  <c r="EW25" i="20"/>
  <c r="EX25" i="20"/>
  <c r="EY25" i="20"/>
  <c r="EZ25" i="20"/>
  <c r="FA25" i="20"/>
  <c r="FB25" i="20"/>
  <c r="FC25" i="20"/>
  <c r="FD25" i="20"/>
  <c r="FE25" i="20"/>
  <c r="FF25" i="20"/>
  <c r="FG25" i="20"/>
  <c r="FH25" i="20"/>
  <c r="FI25" i="20"/>
  <c r="FJ25" i="20"/>
  <c r="FK25" i="20"/>
  <c r="FL25" i="20"/>
  <c r="FM25" i="20"/>
  <c r="FN25" i="20"/>
  <c r="FO25" i="20"/>
  <c r="EJ27" i="20"/>
  <c r="EK27" i="20"/>
  <c r="EL27" i="20"/>
  <c r="EM27" i="20"/>
  <c r="EN27" i="20"/>
  <c r="EO27" i="20"/>
  <c r="EP27" i="20"/>
  <c r="EQ27" i="20"/>
  <c r="ER27" i="20"/>
  <c r="ES27" i="20"/>
  <c r="ET27" i="20"/>
  <c r="EU27" i="20"/>
  <c r="EV27" i="20"/>
  <c r="EW27" i="20"/>
  <c r="EX27" i="20"/>
  <c r="EY27" i="20"/>
  <c r="EZ27" i="20"/>
  <c r="FA27" i="20"/>
  <c r="FB27" i="20"/>
  <c r="FC27" i="20"/>
  <c r="FD27" i="20"/>
  <c r="FE27" i="20"/>
  <c r="FF27" i="20"/>
  <c r="FG27" i="20"/>
  <c r="FH27" i="20"/>
  <c r="FI27" i="20"/>
  <c r="FJ27" i="20"/>
  <c r="FK27" i="20"/>
  <c r="FL27" i="20"/>
  <c r="FM27" i="20"/>
  <c r="FN27" i="20"/>
  <c r="FO27" i="20"/>
  <c r="EJ29" i="20"/>
  <c r="EK29" i="20"/>
  <c r="EL29" i="20"/>
  <c r="EM29" i="20"/>
  <c r="EN29" i="20"/>
  <c r="EO29" i="20"/>
  <c r="EP29" i="20"/>
  <c r="EQ29" i="20"/>
  <c r="ER29" i="20"/>
  <c r="ES29" i="20"/>
  <c r="ET29" i="20"/>
  <c r="EU29" i="20"/>
  <c r="EV29" i="20"/>
  <c r="EW29" i="20"/>
  <c r="EX29" i="20"/>
  <c r="EY29" i="20"/>
  <c r="EZ29" i="20"/>
  <c r="FA29" i="20"/>
  <c r="FB29" i="20"/>
  <c r="FC29" i="20"/>
  <c r="FD29" i="20"/>
  <c r="FE29" i="20"/>
  <c r="FF29" i="20"/>
  <c r="FG29" i="20"/>
  <c r="FH29" i="20"/>
  <c r="FI29" i="20"/>
  <c r="FJ29" i="20"/>
  <c r="FK29" i="20"/>
  <c r="FL29" i="20"/>
  <c r="FM29" i="20"/>
  <c r="FN29" i="20"/>
  <c r="FO29" i="20"/>
  <c r="EJ33" i="20"/>
  <c r="EK33" i="20"/>
  <c r="EL33" i="20"/>
  <c r="EM33" i="20"/>
  <c r="EN33" i="20"/>
  <c r="EO33" i="20"/>
  <c r="EP33" i="20"/>
  <c r="EQ33" i="20"/>
  <c r="ER33" i="20"/>
  <c r="ES33" i="20"/>
  <c r="ET33" i="20"/>
  <c r="EU33" i="20"/>
  <c r="EV33" i="20"/>
  <c r="EW33" i="20"/>
  <c r="EX33" i="20"/>
  <c r="EY33" i="20"/>
  <c r="EZ33" i="20"/>
  <c r="FA33" i="20"/>
  <c r="FB33" i="20"/>
  <c r="FC33" i="20"/>
  <c r="FD33" i="20"/>
  <c r="FE33" i="20"/>
  <c r="FF33" i="20"/>
  <c r="FG33" i="20"/>
  <c r="FH33" i="20"/>
  <c r="FI33" i="20"/>
  <c r="FJ33" i="20"/>
  <c r="FK33" i="20"/>
  <c r="FL33" i="20"/>
  <c r="FM33" i="20"/>
  <c r="FN33" i="20"/>
  <c r="FO33" i="20"/>
  <c r="EJ35" i="20"/>
  <c r="EK35" i="20"/>
  <c r="EL35" i="20"/>
  <c r="EM35" i="20"/>
  <c r="EN35" i="20"/>
  <c r="EO35" i="20"/>
  <c r="EP35" i="20"/>
  <c r="EQ35" i="20"/>
  <c r="ER35" i="20"/>
  <c r="ES35" i="20"/>
  <c r="ET35" i="20"/>
  <c r="EU35" i="20"/>
  <c r="EV35" i="20"/>
  <c r="EW35" i="20"/>
  <c r="EX35" i="20"/>
  <c r="EY35" i="20"/>
  <c r="EZ35" i="20"/>
  <c r="FA35" i="20"/>
  <c r="FB35" i="20"/>
  <c r="FC35" i="20"/>
  <c r="FD35" i="20"/>
  <c r="FE35" i="20"/>
  <c r="FF35" i="20"/>
  <c r="FG35" i="20"/>
  <c r="FH35" i="20"/>
  <c r="FI35" i="20"/>
  <c r="FJ35" i="20"/>
  <c r="FK35" i="20"/>
  <c r="FL35" i="20"/>
  <c r="FM35" i="20"/>
  <c r="FN35" i="20"/>
  <c r="FO35" i="20"/>
  <c r="EJ39" i="20"/>
  <c r="EK39" i="20"/>
  <c r="EL39" i="20"/>
  <c r="EM39" i="20"/>
  <c r="EN39" i="20"/>
  <c r="EO39" i="20"/>
  <c r="EP39" i="20"/>
  <c r="EQ39" i="20"/>
  <c r="ER39" i="20"/>
  <c r="ES39" i="20"/>
  <c r="ET39" i="20"/>
  <c r="EU39" i="20"/>
  <c r="EV39" i="20"/>
  <c r="EW39" i="20"/>
  <c r="EX39" i="20"/>
  <c r="EY39" i="20"/>
  <c r="EZ39" i="20"/>
  <c r="FA39" i="20"/>
  <c r="FB39" i="20"/>
  <c r="FC39" i="20"/>
  <c r="FD39" i="20"/>
  <c r="FE39" i="20"/>
  <c r="FF39" i="20"/>
  <c r="FG39" i="20"/>
  <c r="FH39" i="20"/>
  <c r="FI39" i="20"/>
  <c r="FJ39" i="20"/>
  <c r="FK39" i="20"/>
  <c r="FL39" i="20"/>
  <c r="FM39" i="20"/>
  <c r="FN39" i="20"/>
  <c r="FO39" i="20"/>
  <c r="EJ41" i="20"/>
  <c r="EK41" i="20"/>
  <c r="EL41" i="20"/>
  <c r="EM41" i="20"/>
  <c r="EN41" i="20"/>
  <c r="EO41" i="20"/>
  <c r="EP41" i="20"/>
  <c r="EQ41" i="20"/>
  <c r="ER41" i="20"/>
  <c r="ES41" i="20"/>
  <c r="ET41" i="20"/>
  <c r="EU41" i="20"/>
  <c r="EV41" i="20"/>
  <c r="EW41" i="20"/>
  <c r="EX41" i="20"/>
  <c r="EY41" i="20"/>
  <c r="EZ41" i="20"/>
  <c r="FA41" i="20"/>
  <c r="FB41" i="20"/>
  <c r="FC41" i="20"/>
  <c r="FD41" i="20"/>
  <c r="FE41" i="20"/>
  <c r="FF41" i="20"/>
  <c r="FG41" i="20"/>
  <c r="FH41" i="20"/>
  <c r="FI41" i="20"/>
  <c r="FJ41" i="20"/>
  <c r="FK41" i="20"/>
  <c r="FL41" i="20"/>
  <c r="FM41" i="20"/>
  <c r="FN41" i="20"/>
  <c r="FO41" i="20"/>
  <c r="EJ43" i="20"/>
  <c r="EK43" i="20"/>
  <c r="EL43" i="20"/>
  <c r="EM43" i="20"/>
  <c r="EN43" i="20"/>
  <c r="EO43" i="20"/>
  <c r="EP43" i="20"/>
  <c r="EQ43" i="20"/>
  <c r="ER43" i="20"/>
  <c r="ES43" i="20"/>
  <c r="ET43" i="20"/>
  <c r="EU43" i="20"/>
  <c r="EV43" i="20"/>
  <c r="EW43" i="20"/>
  <c r="EX43" i="20"/>
  <c r="EY43" i="20"/>
  <c r="EZ43" i="20"/>
  <c r="FA43" i="20"/>
  <c r="FB43" i="20"/>
  <c r="FC43" i="20"/>
  <c r="FD43" i="20"/>
  <c r="FE43" i="20"/>
  <c r="FF43" i="20"/>
  <c r="FG43" i="20"/>
  <c r="FH43" i="20"/>
  <c r="FI43" i="20"/>
  <c r="FJ43" i="20"/>
  <c r="FK43" i="20"/>
  <c r="FL43" i="20"/>
  <c r="FM43" i="20"/>
  <c r="FN43" i="20"/>
  <c r="FO43" i="20"/>
  <c r="EJ45" i="20"/>
  <c r="EK45" i="20"/>
  <c r="EL45" i="20"/>
  <c r="EM45" i="20"/>
  <c r="EN45" i="20"/>
  <c r="EO45" i="20"/>
  <c r="EP45" i="20"/>
  <c r="EQ45" i="20"/>
  <c r="ER45" i="20"/>
  <c r="ES45" i="20"/>
  <c r="ET45" i="20"/>
  <c r="EU45" i="20"/>
  <c r="EV45" i="20"/>
  <c r="EW45" i="20"/>
  <c r="EX45" i="20"/>
  <c r="EY45" i="20"/>
  <c r="EZ45" i="20"/>
  <c r="FA45" i="20"/>
  <c r="FB45" i="20"/>
  <c r="FC45" i="20"/>
  <c r="FD45" i="20"/>
  <c r="FE45" i="20"/>
  <c r="FF45" i="20"/>
  <c r="FG45" i="20"/>
  <c r="FH45" i="20"/>
  <c r="FI45" i="20"/>
  <c r="FJ45" i="20"/>
  <c r="FK45" i="20"/>
  <c r="FL45" i="20"/>
  <c r="FM45" i="20"/>
  <c r="FN45" i="20"/>
  <c r="FO45" i="20"/>
  <c r="EJ49" i="20"/>
  <c r="EK49" i="20"/>
  <c r="EL49" i="20"/>
  <c r="EM49" i="20"/>
  <c r="EN49" i="20"/>
  <c r="EO49" i="20"/>
  <c r="EP49" i="20"/>
  <c r="EQ49" i="20"/>
  <c r="ER49" i="20"/>
  <c r="ES49" i="20"/>
  <c r="ET49" i="20"/>
  <c r="EU49" i="20"/>
  <c r="EV49" i="20"/>
  <c r="EW49" i="20"/>
  <c r="EX49" i="20"/>
  <c r="EY49" i="20"/>
  <c r="EZ49" i="20"/>
  <c r="FA49" i="20"/>
  <c r="FB49" i="20"/>
  <c r="FC49" i="20"/>
  <c r="FD49" i="20"/>
  <c r="FE49" i="20"/>
  <c r="FF49" i="20"/>
  <c r="FG49" i="20"/>
  <c r="FH49" i="20"/>
  <c r="FI49" i="20"/>
  <c r="FJ49" i="20"/>
  <c r="FK49" i="20"/>
  <c r="FL49" i="20"/>
  <c r="FM49" i="20"/>
  <c r="FN49" i="20"/>
  <c r="FO49" i="20"/>
  <c r="EJ51" i="20"/>
  <c r="EK51" i="20"/>
  <c r="EL51" i="20"/>
  <c r="EM51" i="20"/>
  <c r="EN51" i="20"/>
  <c r="EO51" i="20"/>
  <c r="EP51" i="20"/>
  <c r="EQ51" i="20"/>
  <c r="ER51" i="20"/>
  <c r="ES51" i="20"/>
  <c r="ET51" i="20"/>
  <c r="EU51" i="20"/>
  <c r="EV51" i="20"/>
  <c r="EW51" i="20"/>
  <c r="EX51" i="20"/>
  <c r="EY51" i="20"/>
  <c r="EZ51" i="20"/>
  <c r="FA51" i="20"/>
  <c r="FB51" i="20"/>
  <c r="FC51" i="20"/>
  <c r="FD51" i="20"/>
  <c r="FE51" i="20"/>
  <c r="FF51" i="20"/>
  <c r="FG51" i="20"/>
  <c r="FH51" i="20"/>
  <c r="FI51" i="20"/>
  <c r="FJ51" i="20"/>
  <c r="FK51" i="20"/>
  <c r="FL51" i="20"/>
  <c r="FM51" i="20"/>
  <c r="FN51" i="20"/>
  <c r="FO51" i="20"/>
  <c r="EJ55" i="20"/>
  <c r="EK55" i="20"/>
  <c r="EL55" i="20"/>
  <c r="EM55" i="20"/>
  <c r="EN55" i="20"/>
  <c r="EO55" i="20"/>
  <c r="EP55" i="20"/>
  <c r="EQ55" i="20"/>
  <c r="ER55" i="20"/>
  <c r="ES55" i="20"/>
  <c r="ET55" i="20"/>
  <c r="EU55" i="20"/>
  <c r="EV55" i="20"/>
  <c r="EW55" i="20"/>
  <c r="EX55" i="20"/>
  <c r="EY55" i="20"/>
  <c r="EZ55" i="20"/>
  <c r="FA55" i="20"/>
  <c r="FB55" i="20"/>
  <c r="FC55" i="20"/>
  <c r="FD55" i="20"/>
  <c r="FE55" i="20"/>
  <c r="FF55" i="20"/>
  <c r="FG55" i="20"/>
  <c r="FH55" i="20"/>
  <c r="FI55" i="20"/>
  <c r="FJ55" i="20"/>
  <c r="FK55" i="20"/>
  <c r="FL55" i="20"/>
  <c r="FM55" i="20"/>
  <c r="FN55" i="20"/>
  <c r="FO55" i="20"/>
  <c r="EJ57" i="20"/>
  <c r="EK57" i="20"/>
  <c r="EL57" i="20"/>
  <c r="EM57" i="20"/>
  <c r="EN57" i="20"/>
  <c r="EO57" i="20"/>
  <c r="EP57" i="20"/>
  <c r="EQ57" i="20"/>
  <c r="ER57" i="20"/>
  <c r="ES57" i="20"/>
  <c r="ET57" i="20"/>
  <c r="EU57" i="20"/>
  <c r="EV57" i="20"/>
  <c r="EW57" i="20"/>
  <c r="EX57" i="20"/>
  <c r="EY57" i="20"/>
  <c r="EZ57" i="20"/>
  <c r="FA57" i="20"/>
  <c r="FB57" i="20"/>
  <c r="FC57" i="20"/>
  <c r="FD57" i="20"/>
  <c r="FE57" i="20"/>
  <c r="FF57" i="20"/>
  <c r="FG57" i="20"/>
  <c r="FH57" i="20"/>
  <c r="FI57" i="20"/>
  <c r="FJ57" i="20"/>
  <c r="FK57" i="20"/>
  <c r="FL57" i="20"/>
  <c r="FM57" i="20"/>
  <c r="FN57" i="20"/>
  <c r="FO57" i="20"/>
  <c r="EJ59" i="20"/>
  <c r="EK59" i="20"/>
  <c r="EL59" i="20"/>
  <c r="EM59" i="20"/>
  <c r="EN59" i="20"/>
  <c r="EO59" i="20"/>
  <c r="EP59" i="20"/>
  <c r="EQ59" i="20"/>
  <c r="ER59" i="20"/>
  <c r="ES59" i="20"/>
  <c r="ET59" i="20"/>
  <c r="EU59" i="20"/>
  <c r="EV59" i="20"/>
  <c r="EW59" i="20"/>
  <c r="EX59" i="20"/>
  <c r="EY59" i="20"/>
  <c r="EZ59" i="20"/>
  <c r="FA59" i="20"/>
  <c r="FB59" i="20"/>
  <c r="FC59" i="20"/>
  <c r="FD59" i="20"/>
  <c r="FE59" i="20"/>
  <c r="FF59" i="20"/>
  <c r="FG59" i="20"/>
  <c r="FH59" i="20"/>
  <c r="FI59" i="20"/>
  <c r="FJ59" i="20"/>
  <c r="FK59" i="20"/>
  <c r="FL59" i="20"/>
  <c r="FM59" i="20"/>
  <c r="FN59" i="20"/>
  <c r="FO59" i="20"/>
  <c r="EJ61" i="20"/>
  <c r="EK61" i="20"/>
  <c r="EL61" i="20"/>
  <c r="EM61" i="20"/>
  <c r="EN61" i="20"/>
  <c r="EO61" i="20"/>
  <c r="EP61" i="20"/>
  <c r="EQ61" i="20"/>
  <c r="ER61" i="20"/>
  <c r="ES61" i="20"/>
  <c r="ET61" i="20"/>
  <c r="EU61" i="20"/>
  <c r="EV61" i="20"/>
  <c r="EW61" i="20"/>
  <c r="EX61" i="20"/>
  <c r="EY61" i="20"/>
  <c r="EZ61" i="20"/>
  <c r="FA61" i="20"/>
  <c r="FB61" i="20"/>
  <c r="FC61" i="20"/>
  <c r="FD61" i="20"/>
  <c r="FE61" i="20"/>
  <c r="FF61" i="20"/>
  <c r="FG61" i="20"/>
  <c r="FH61" i="20"/>
  <c r="FI61" i="20"/>
  <c r="FJ61" i="20"/>
  <c r="FK61" i="20"/>
  <c r="FL61" i="20"/>
  <c r="FM61" i="20"/>
  <c r="FN61" i="20"/>
  <c r="FO61" i="20"/>
  <c r="EJ65" i="20"/>
  <c r="EK65" i="20"/>
  <c r="EL65" i="20"/>
  <c r="EM65" i="20"/>
  <c r="EN65" i="20"/>
  <c r="EO65" i="20"/>
  <c r="EP65" i="20"/>
  <c r="EQ65" i="20"/>
  <c r="ER65" i="20"/>
  <c r="ES65" i="20"/>
  <c r="ET65" i="20"/>
  <c r="EU65" i="20"/>
  <c r="EV65" i="20"/>
  <c r="EW65" i="20"/>
  <c r="EX65" i="20"/>
  <c r="EY65" i="20"/>
  <c r="EZ65" i="20"/>
  <c r="FA65" i="20"/>
  <c r="FB65" i="20"/>
  <c r="FC65" i="20"/>
  <c r="FD65" i="20"/>
  <c r="FE65" i="20"/>
  <c r="FF65" i="20"/>
  <c r="FG65" i="20"/>
  <c r="FH65" i="20"/>
  <c r="FI65" i="20"/>
  <c r="FJ65" i="20"/>
  <c r="FK65" i="20"/>
  <c r="FL65" i="20"/>
  <c r="FM65" i="20"/>
  <c r="FN65" i="20"/>
  <c r="FO65" i="20"/>
  <c r="EJ67" i="20"/>
  <c r="EK67" i="20"/>
  <c r="EL67" i="20"/>
  <c r="EM67" i="20"/>
  <c r="EN67" i="20"/>
  <c r="EO67" i="20"/>
  <c r="EP67" i="20"/>
  <c r="EQ67" i="20"/>
  <c r="ER67" i="20"/>
  <c r="ES67" i="20"/>
  <c r="ET67" i="20"/>
  <c r="EU67" i="20"/>
  <c r="EV67" i="20"/>
  <c r="EW67" i="20"/>
  <c r="EX67" i="20"/>
  <c r="EY67" i="20"/>
  <c r="EZ67" i="20"/>
  <c r="FA67" i="20"/>
  <c r="FB67" i="20"/>
  <c r="FC67" i="20"/>
  <c r="FD67" i="20"/>
  <c r="FE67" i="20"/>
  <c r="FF67" i="20"/>
  <c r="FG67" i="20"/>
  <c r="FH67" i="20"/>
  <c r="FI67" i="20"/>
  <c r="FJ67" i="20"/>
  <c r="FK67" i="20"/>
  <c r="FL67" i="20"/>
  <c r="FM67" i="20"/>
  <c r="FN67" i="20"/>
  <c r="FO67" i="20"/>
  <c r="EJ71" i="20"/>
  <c r="EK71" i="20"/>
  <c r="EL71" i="20"/>
  <c r="EM71" i="20"/>
  <c r="EN71" i="20"/>
  <c r="EO71" i="20"/>
  <c r="EP71" i="20"/>
  <c r="EQ71" i="20"/>
  <c r="ER71" i="20"/>
  <c r="ES71" i="20"/>
  <c r="ET71" i="20"/>
  <c r="EU71" i="20"/>
  <c r="EV71" i="20"/>
  <c r="EW71" i="20"/>
  <c r="EX71" i="20"/>
  <c r="EY71" i="20"/>
  <c r="EZ71" i="20"/>
  <c r="FA71" i="20"/>
  <c r="FB71" i="20"/>
  <c r="FC71" i="20"/>
  <c r="FD71" i="20"/>
  <c r="FE71" i="20"/>
  <c r="FF71" i="20"/>
  <c r="FG71" i="20"/>
  <c r="FH71" i="20"/>
  <c r="FI71" i="20"/>
  <c r="FJ71" i="20"/>
  <c r="FK71" i="20"/>
  <c r="FL71" i="20"/>
  <c r="FM71" i="20"/>
  <c r="FN71" i="20"/>
  <c r="FO71" i="20"/>
  <c r="EJ73" i="20"/>
  <c r="EK73" i="20"/>
  <c r="EL73" i="20"/>
  <c r="EM73" i="20"/>
  <c r="EN73" i="20"/>
  <c r="EO73" i="20"/>
  <c r="EP73" i="20"/>
  <c r="EQ73" i="20"/>
  <c r="ER73" i="20"/>
  <c r="ES73" i="20"/>
  <c r="ET73" i="20"/>
  <c r="EU73" i="20"/>
  <c r="EV73" i="20"/>
  <c r="EW73" i="20"/>
  <c r="EX73" i="20"/>
  <c r="EY73" i="20"/>
  <c r="EZ73" i="20"/>
  <c r="FA73" i="20"/>
  <c r="FB73" i="20"/>
  <c r="FC73" i="20"/>
  <c r="FD73" i="20"/>
  <c r="FE73" i="20"/>
  <c r="FF73" i="20"/>
  <c r="FG73" i="20"/>
  <c r="FH73" i="20"/>
  <c r="FI73" i="20"/>
  <c r="FJ73" i="20"/>
  <c r="FK73" i="20"/>
  <c r="FL73" i="20"/>
  <c r="FM73" i="20"/>
  <c r="FN73" i="20"/>
  <c r="FO73" i="20"/>
  <c r="EJ75" i="20"/>
  <c r="EK75" i="20"/>
  <c r="EL75" i="20"/>
  <c r="EM75" i="20"/>
  <c r="EN75" i="20"/>
  <c r="EO75" i="20"/>
  <c r="EP75" i="20"/>
  <c r="EQ75" i="20"/>
  <c r="ER75" i="20"/>
  <c r="ES75" i="20"/>
  <c r="ET75" i="20"/>
  <c r="EU75" i="20"/>
  <c r="EV75" i="20"/>
  <c r="EW75" i="20"/>
  <c r="EX75" i="20"/>
  <c r="EY75" i="20"/>
  <c r="EZ75" i="20"/>
  <c r="FA75" i="20"/>
  <c r="FB75" i="20"/>
  <c r="FC75" i="20"/>
  <c r="FD75" i="20"/>
  <c r="FE75" i="20"/>
  <c r="FF75" i="20"/>
  <c r="FG75" i="20"/>
  <c r="FH75" i="20"/>
  <c r="FI75" i="20"/>
  <c r="FJ75" i="20"/>
  <c r="FK75" i="20"/>
  <c r="FL75" i="20"/>
  <c r="FM75" i="20"/>
  <c r="FN75" i="20"/>
  <c r="FO75" i="20"/>
  <c r="EJ77" i="20"/>
  <c r="EK77" i="20"/>
  <c r="EL77" i="20"/>
  <c r="EM77" i="20"/>
  <c r="EN77" i="20"/>
  <c r="EO77" i="20"/>
  <c r="EP77" i="20"/>
  <c r="EQ77" i="20"/>
  <c r="ER77" i="20"/>
  <c r="ES77" i="20"/>
  <c r="ET77" i="20"/>
  <c r="EU77" i="20"/>
  <c r="EV77" i="20"/>
  <c r="EW77" i="20"/>
  <c r="EX77" i="20"/>
  <c r="EY77" i="20"/>
  <c r="EZ77" i="20"/>
  <c r="FA77" i="20"/>
  <c r="FB77" i="20"/>
  <c r="FC77" i="20"/>
  <c r="FD77" i="20"/>
  <c r="FE77" i="20"/>
  <c r="FF77" i="20"/>
  <c r="FG77" i="20"/>
  <c r="FH77" i="20"/>
  <c r="FI77" i="20"/>
  <c r="FJ77" i="20"/>
  <c r="FK77" i="20"/>
  <c r="FL77" i="20"/>
  <c r="FM77" i="20"/>
  <c r="FN77" i="20"/>
  <c r="FO77" i="20"/>
  <c r="EJ81" i="20"/>
  <c r="EK81" i="20"/>
  <c r="EL81" i="20"/>
  <c r="EM81" i="20"/>
  <c r="EN81" i="20"/>
  <c r="EO81" i="20"/>
  <c r="EP81" i="20"/>
  <c r="EQ81" i="20"/>
  <c r="ER81" i="20"/>
  <c r="ES81" i="20"/>
  <c r="ET81" i="20"/>
  <c r="EU81" i="20"/>
  <c r="EV81" i="20"/>
  <c r="EW81" i="20"/>
  <c r="EX81" i="20"/>
  <c r="EY81" i="20"/>
  <c r="EZ81" i="20"/>
  <c r="FA81" i="20"/>
  <c r="FB81" i="20"/>
  <c r="FC81" i="20"/>
  <c r="FD81" i="20"/>
  <c r="FE81" i="20"/>
  <c r="FF81" i="20"/>
  <c r="FG81" i="20"/>
  <c r="FH81" i="20"/>
  <c r="FI81" i="20"/>
  <c r="FJ81" i="20"/>
  <c r="FK81" i="20"/>
  <c r="FL81" i="20"/>
  <c r="FM81" i="20"/>
  <c r="FN81" i="20"/>
  <c r="FO81" i="20"/>
  <c r="EJ83" i="20"/>
  <c r="EK83" i="20"/>
  <c r="EL83" i="20"/>
  <c r="EM83" i="20"/>
  <c r="EN83" i="20"/>
  <c r="EO83" i="20"/>
  <c r="EP83" i="20"/>
  <c r="EQ83" i="20"/>
  <c r="ER83" i="20"/>
  <c r="ES83" i="20"/>
  <c r="ET83" i="20"/>
  <c r="EU83" i="20"/>
  <c r="EV83" i="20"/>
  <c r="EW83" i="20"/>
  <c r="EX83" i="20"/>
  <c r="EY83" i="20"/>
  <c r="EZ83" i="20"/>
  <c r="FA83" i="20"/>
  <c r="FB83" i="20"/>
  <c r="FC83" i="20"/>
  <c r="FD83" i="20"/>
  <c r="FE83" i="20"/>
  <c r="FF83" i="20"/>
  <c r="FG83" i="20"/>
  <c r="FH83" i="20"/>
  <c r="FI83" i="20"/>
  <c r="FJ83" i="20"/>
  <c r="FK83" i="20"/>
  <c r="FL83" i="20"/>
  <c r="FM83" i="20"/>
  <c r="FN83" i="20"/>
  <c r="FO83" i="20"/>
  <c r="EJ87" i="20"/>
  <c r="EK87" i="20"/>
  <c r="EL87" i="20"/>
  <c r="EM87" i="20"/>
  <c r="EN87" i="20"/>
  <c r="EO87" i="20"/>
  <c r="EP87" i="20"/>
  <c r="EQ87" i="20"/>
  <c r="ER87" i="20"/>
  <c r="ES87" i="20"/>
  <c r="ET87" i="20"/>
  <c r="EU87" i="20"/>
  <c r="EV87" i="20"/>
  <c r="EW87" i="20"/>
  <c r="EX87" i="20"/>
  <c r="EY87" i="20"/>
  <c r="EZ87" i="20"/>
  <c r="FA87" i="20"/>
  <c r="FB87" i="20"/>
  <c r="FC87" i="20"/>
  <c r="FD87" i="20"/>
  <c r="FE87" i="20"/>
  <c r="FF87" i="20"/>
  <c r="FG87" i="20"/>
  <c r="FH87" i="20"/>
  <c r="FI87" i="20"/>
  <c r="FJ87" i="20"/>
  <c r="FK87" i="20"/>
  <c r="FL87" i="20"/>
  <c r="FM87" i="20"/>
  <c r="FN87" i="20"/>
  <c r="FO87" i="20"/>
  <c r="EJ89" i="20"/>
  <c r="EK89" i="20"/>
  <c r="EL89" i="20"/>
  <c r="EM89" i="20"/>
  <c r="EN89" i="20"/>
  <c r="EO89" i="20"/>
  <c r="EP89" i="20"/>
  <c r="EQ89" i="20"/>
  <c r="ER89" i="20"/>
  <c r="ES89" i="20"/>
  <c r="ET89" i="20"/>
  <c r="EU89" i="20"/>
  <c r="EV89" i="20"/>
  <c r="EW89" i="20"/>
  <c r="EX89" i="20"/>
  <c r="EY89" i="20"/>
  <c r="EZ89" i="20"/>
  <c r="FA89" i="20"/>
  <c r="FB89" i="20"/>
  <c r="FC89" i="20"/>
  <c r="FD89" i="20"/>
  <c r="FE89" i="20"/>
  <c r="FF89" i="20"/>
  <c r="FG89" i="20"/>
  <c r="FH89" i="20"/>
  <c r="FI89" i="20"/>
  <c r="FJ89" i="20"/>
  <c r="FK89" i="20"/>
  <c r="FL89" i="20"/>
  <c r="FM89" i="20"/>
  <c r="FN89" i="20"/>
  <c r="FO89" i="20"/>
  <c r="EJ91" i="20"/>
  <c r="EK91" i="20"/>
  <c r="EL91" i="20"/>
  <c r="EM91" i="20"/>
  <c r="EN91" i="20"/>
  <c r="EO91" i="20"/>
  <c r="EP91" i="20"/>
  <c r="EQ91" i="20"/>
  <c r="ER91" i="20"/>
  <c r="ES91" i="20"/>
  <c r="ET91" i="20"/>
  <c r="EU91" i="20"/>
  <c r="EV91" i="20"/>
  <c r="EW91" i="20"/>
  <c r="EX91" i="20"/>
  <c r="EY91" i="20"/>
  <c r="EZ91" i="20"/>
  <c r="FA91" i="20"/>
  <c r="FB91" i="20"/>
  <c r="FC91" i="20"/>
  <c r="FD91" i="20"/>
  <c r="FE91" i="20"/>
  <c r="FF91" i="20"/>
  <c r="FG91" i="20"/>
  <c r="FH91" i="20"/>
  <c r="FI91" i="20"/>
  <c r="FJ91" i="20"/>
  <c r="FK91" i="20"/>
  <c r="FL91" i="20"/>
  <c r="FM91" i="20"/>
  <c r="FN91" i="20"/>
  <c r="FO91" i="20"/>
  <c r="EJ93" i="20"/>
  <c r="EK93" i="20"/>
  <c r="EL93" i="20"/>
  <c r="EM93" i="20"/>
  <c r="EN93" i="20"/>
  <c r="EO93" i="20"/>
  <c r="EP93" i="20"/>
  <c r="EQ93" i="20"/>
  <c r="ER93" i="20"/>
  <c r="ES93" i="20"/>
  <c r="ET93" i="20"/>
  <c r="EU93" i="20"/>
  <c r="EV93" i="20"/>
  <c r="EW93" i="20"/>
  <c r="EX93" i="20"/>
  <c r="EY93" i="20"/>
  <c r="EZ93" i="20"/>
  <c r="FA93" i="20"/>
  <c r="FB93" i="20"/>
  <c r="FC93" i="20"/>
  <c r="FD93" i="20"/>
  <c r="FE93" i="20"/>
  <c r="FF93" i="20"/>
  <c r="FG93" i="20"/>
  <c r="FH93" i="20"/>
  <c r="FI93" i="20"/>
  <c r="FJ93" i="20"/>
  <c r="FK93" i="20"/>
  <c r="FL93" i="20"/>
  <c r="FM93" i="20"/>
  <c r="FN93" i="20"/>
  <c r="FO93" i="20"/>
  <c r="EJ97" i="20"/>
  <c r="EK97" i="20"/>
  <c r="EL97" i="20"/>
  <c r="EM97" i="20"/>
  <c r="EN97" i="20"/>
  <c r="EO97" i="20"/>
  <c r="EP97" i="20"/>
  <c r="EQ97" i="20"/>
  <c r="ER97" i="20"/>
  <c r="ES97" i="20"/>
  <c r="ET97" i="20"/>
  <c r="EU97" i="20"/>
  <c r="EV97" i="20"/>
  <c r="EW97" i="20"/>
  <c r="EX97" i="20"/>
  <c r="EY97" i="20"/>
  <c r="EZ97" i="20"/>
  <c r="FA97" i="20"/>
  <c r="FB97" i="20"/>
  <c r="FC97" i="20"/>
  <c r="FD97" i="20"/>
  <c r="FE97" i="20"/>
  <c r="FF97" i="20"/>
  <c r="FG97" i="20"/>
  <c r="FH97" i="20"/>
  <c r="FI97" i="20"/>
  <c r="FJ97" i="20"/>
  <c r="FK97" i="20"/>
  <c r="FL97" i="20"/>
  <c r="FM97" i="20"/>
  <c r="FN97" i="20"/>
  <c r="FO97" i="20"/>
  <c r="EJ99" i="20"/>
  <c r="EK99" i="20"/>
  <c r="EL99" i="20"/>
  <c r="EM99" i="20"/>
  <c r="EN99" i="20"/>
  <c r="EO99" i="20"/>
  <c r="EP99" i="20"/>
  <c r="EQ99" i="20"/>
  <c r="ER99" i="20"/>
  <c r="ES99" i="20"/>
  <c r="ET99" i="20"/>
  <c r="EU99" i="20"/>
  <c r="EV99" i="20"/>
  <c r="EW99" i="20"/>
  <c r="EX99" i="20"/>
  <c r="EY99" i="20"/>
  <c r="EZ99" i="20"/>
  <c r="FA99" i="20"/>
  <c r="FB99" i="20"/>
  <c r="FC99" i="20"/>
  <c r="FD99" i="20"/>
  <c r="FE99" i="20"/>
  <c r="FF99" i="20"/>
  <c r="FG99" i="20"/>
  <c r="FH99" i="20"/>
  <c r="FI99" i="20"/>
  <c r="FJ99" i="20"/>
  <c r="FK99" i="20"/>
  <c r="FL99" i="20"/>
  <c r="FM99" i="20"/>
  <c r="FN99" i="20"/>
  <c r="FO99" i="20"/>
  <c r="EJ103" i="20"/>
  <c r="EK103" i="20"/>
  <c r="EL103" i="20"/>
  <c r="EM103" i="20"/>
  <c r="EN103" i="20"/>
  <c r="EO103" i="20"/>
  <c r="EP103" i="20"/>
  <c r="EQ103" i="20"/>
  <c r="ER103" i="20"/>
  <c r="ES103" i="20"/>
  <c r="ET103" i="20"/>
  <c r="EU103" i="20"/>
  <c r="EV103" i="20"/>
  <c r="EW103" i="20"/>
  <c r="EX103" i="20"/>
  <c r="EY103" i="20"/>
  <c r="EZ103" i="20"/>
  <c r="FA103" i="20"/>
  <c r="FB103" i="20"/>
  <c r="FC103" i="20"/>
  <c r="FD103" i="20"/>
  <c r="FE103" i="20"/>
  <c r="FF103" i="20"/>
  <c r="FG103" i="20"/>
  <c r="FH103" i="20"/>
  <c r="FI103" i="20"/>
  <c r="FJ103" i="20"/>
  <c r="FK103" i="20"/>
  <c r="FL103" i="20"/>
  <c r="FM103" i="20"/>
  <c r="FN103" i="20"/>
  <c r="FO103" i="20"/>
  <c r="EJ105" i="20"/>
  <c r="EK105" i="20"/>
  <c r="EL105" i="20"/>
  <c r="EM105" i="20"/>
  <c r="EN105" i="20"/>
  <c r="EO105" i="20"/>
  <c r="EP105" i="20"/>
  <c r="EQ105" i="20"/>
  <c r="ER105" i="20"/>
  <c r="ES105" i="20"/>
  <c r="ET105" i="20"/>
  <c r="EU105" i="20"/>
  <c r="EV105" i="20"/>
  <c r="EW105" i="20"/>
  <c r="EX105" i="20"/>
  <c r="EY105" i="20"/>
  <c r="EZ105" i="20"/>
  <c r="FA105" i="20"/>
  <c r="FB105" i="20"/>
  <c r="FC105" i="20"/>
  <c r="FD105" i="20"/>
  <c r="FE105" i="20"/>
  <c r="FF105" i="20"/>
  <c r="FG105" i="20"/>
  <c r="FH105" i="20"/>
  <c r="FI105" i="20"/>
  <c r="FJ105" i="20"/>
  <c r="FK105" i="20"/>
  <c r="FL105" i="20"/>
  <c r="FM105" i="20"/>
  <c r="FN105" i="20"/>
  <c r="FO105" i="20"/>
  <c r="EJ107" i="20"/>
  <c r="EK107" i="20"/>
  <c r="EL107" i="20"/>
  <c r="EM107" i="20"/>
  <c r="EN107" i="20"/>
  <c r="EO107" i="20"/>
  <c r="EP107" i="20"/>
  <c r="EQ107" i="20"/>
  <c r="ER107" i="20"/>
  <c r="ES107" i="20"/>
  <c r="ET107" i="20"/>
  <c r="EU107" i="20"/>
  <c r="EV107" i="20"/>
  <c r="EW107" i="20"/>
  <c r="EX107" i="20"/>
  <c r="EY107" i="20"/>
  <c r="EZ107" i="20"/>
  <c r="FA107" i="20"/>
  <c r="FB107" i="20"/>
  <c r="FC107" i="20"/>
  <c r="FD107" i="20"/>
  <c r="FE107" i="20"/>
  <c r="FF107" i="20"/>
  <c r="FG107" i="20"/>
  <c r="FH107" i="20"/>
  <c r="FI107" i="20"/>
  <c r="FJ107" i="20"/>
  <c r="FK107" i="20"/>
  <c r="FL107" i="20"/>
  <c r="FM107" i="20"/>
  <c r="FN107" i="20"/>
  <c r="FO107" i="20"/>
  <c r="EJ109" i="20"/>
  <c r="EK109" i="20"/>
  <c r="EL109" i="20"/>
  <c r="EM109" i="20"/>
  <c r="EN109" i="20"/>
  <c r="EO109" i="20"/>
  <c r="EP109" i="20"/>
  <c r="EQ109" i="20"/>
  <c r="ER109" i="20"/>
  <c r="ES109" i="20"/>
  <c r="ET109" i="20"/>
  <c r="EU109" i="20"/>
  <c r="EV109" i="20"/>
  <c r="EW109" i="20"/>
  <c r="EX109" i="20"/>
  <c r="EY109" i="20"/>
  <c r="EZ109" i="20"/>
  <c r="FA109" i="20"/>
  <c r="FB109" i="20"/>
  <c r="FC109" i="20"/>
  <c r="FD109" i="20"/>
  <c r="FE109" i="20"/>
  <c r="FF109" i="20"/>
  <c r="FG109" i="20"/>
  <c r="FH109" i="20"/>
  <c r="FI109" i="20"/>
  <c r="FJ109" i="20"/>
  <c r="FK109" i="20"/>
  <c r="FL109" i="20"/>
  <c r="FM109" i="20"/>
  <c r="FN109" i="20"/>
  <c r="FO109" i="20"/>
  <c r="EJ113" i="20"/>
  <c r="EK113" i="20"/>
  <c r="EL113" i="20"/>
  <c r="EM113" i="20"/>
  <c r="EN113" i="20"/>
  <c r="EO113" i="20"/>
  <c r="EP113" i="20"/>
  <c r="EQ113" i="20"/>
  <c r="ER113" i="20"/>
  <c r="ES113" i="20"/>
  <c r="ET113" i="20"/>
  <c r="EU113" i="20"/>
  <c r="EV113" i="20"/>
  <c r="EW113" i="20"/>
  <c r="EX113" i="20"/>
  <c r="EY113" i="20"/>
  <c r="EZ113" i="20"/>
  <c r="FA113" i="20"/>
  <c r="FB113" i="20"/>
  <c r="FC113" i="20"/>
  <c r="FD113" i="20"/>
  <c r="FE113" i="20"/>
  <c r="FF113" i="20"/>
  <c r="FG113" i="20"/>
  <c r="FH113" i="20"/>
  <c r="FI113" i="20"/>
  <c r="FJ113" i="20"/>
  <c r="FK113" i="20"/>
  <c r="FL113" i="20"/>
  <c r="FM113" i="20"/>
  <c r="FN113" i="20"/>
  <c r="FO113" i="20"/>
  <c r="EJ115" i="20"/>
  <c r="EK115" i="20"/>
  <c r="EL115" i="20"/>
  <c r="EM115" i="20"/>
  <c r="EN115" i="20"/>
  <c r="EO115" i="20"/>
  <c r="EP115" i="20"/>
  <c r="EQ115" i="20"/>
  <c r="ER115" i="20"/>
  <c r="ES115" i="20"/>
  <c r="ET115" i="20"/>
  <c r="EU115" i="20"/>
  <c r="EV115" i="20"/>
  <c r="EW115" i="20"/>
  <c r="EX115" i="20"/>
  <c r="EY115" i="20"/>
  <c r="EZ115" i="20"/>
  <c r="FA115" i="20"/>
  <c r="FB115" i="20"/>
  <c r="FC115" i="20"/>
  <c r="FD115" i="20"/>
  <c r="FE115" i="20"/>
  <c r="FF115" i="20"/>
  <c r="FG115" i="20"/>
  <c r="FH115" i="20"/>
  <c r="FI115" i="20"/>
  <c r="FJ115" i="20"/>
  <c r="FK115" i="20"/>
  <c r="FL115" i="20"/>
  <c r="FM115" i="20"/>
  <c r="FN115" i="20"/>
  <c r="FO115" i="20"/>
  <c r="EJ119" i="20"/>
  <c r="EK119" i="20"/>
  <c r="EL119" i="20"/>
  <c r="EM119" i="20"/>
  <c r="EN119" i="20"/>
  <c r="EO119" i="20"/>
  <c r="EP119" i="20"/>
  <c r="EQ119" i="20"/>
  <c r="ER119" i="20"/>
  <c r="ES119" i="20"/>
  <c r="ET119" i="20"/>
  <c r="EU119" i="20"/>
  <c r="EV119" i="20"/>
  <c r="EW119" i="20"/>
  <c r="EX119" i="20"/>
  <c r="EY119" i="20"/>
  <c r="EZ119" i="20"/>
  <c r="FA119" i="20"/>
  <c r="FB119" i="20"/>
  <c r="FC119" i="20"/>
  <c r="FD119" i="20"/>
  <c r="FE119" i="20"/>
  <c r="FF119" i="20"/>
  <c r="FG119" i="20"/>
  <c r="FH119" i="20"/>
  <c r="FI119" i="20"/>
  <c r="FJ119" i="20"/>
  <c r="FK119" i="20"/>
  <c r="FL119" i="20"/>
  <c r="FM119" i="20"/>
  <c r="FN119" i="20"/>
  <c r="FO119" i="20"/>
  <c r="EJ121" i="20"/>
  <c r="EK121" i="20"/>
  <c r="EL121" i="20"/>
  <c r="EM121" i="20"/>
  <c r="EN121" i="20"/>
  <c r="EO121" i="20"/>
  <c r="EP121" i="20"/>
  <c r="EQ121" i="20"/>
  <c r="ER121" i="20"/>
  <c r="ES121" i="20"/>
  <c r="ET121" i="20"/>
  <c r="EU121" i="20"/>
  <c r="EV121" i="20"/>
  <c r="EW121" i="20"/>
  <c r="EX121" i="20"/>
  <c r="EY121" i="20"/>
  <c r="EZ121" i="20"/>
  <c r="FA121" i="20"/>
  <c r="FB121" i="20"/>
  <c r="FC121" i="20"/>
  <c r="FD121" i="20"/>
  <c r="FE121" i="20"/>
  <c r="FF121" i="20"/>
  <c r="FG121" i="20"/>
  <c r="FH121" i="20"/>
  <c r="FI121" i="20"/>
  <c r="FJ121" i="20"/>
  <c r="FK121" i="20"/>
  <c r="FL121" i="20"/>
  <c r="FM121" i="20"/>
  <c r="FN121" i="20"/>
  <c r="FO121" i="20"/>
  <c r="EJ123" i="20"/>
  <c r="EK123" i="20"/>
  <c r="EL123" i="20"/>
  <c r="EM123" i="20"/>
  <c r="EN123" i="20"/>
  <c r="EO123" i="20"/>
  <c r="EP123" i="20"/>
  <c r="EQ123" i="20"/>
  <c r="ER123" i="20"/>
  <c r="ES123" i="20"/>
  <c r="ET123" i="20"/>
  <c r="EU123" i="20"/>
  <c r="EV123" i="20"/>
  <c r="EW123" i="20"/>
  <c r="EX123" i="20"/>
  <c r="EY123" i="20"/>
  <c r="EZ123" i="20"/>
  <c r="FA123" i="20"/>
  <c r="FB123" i="20"/>
  <c r="FC123" i="20"/>
  <c r="FD123" i="20"/>
  <c r="FE123" i="20"/>
  <c r="FF123" i="20"/>
  <c r="FG123" i="20"/>
  <c r="FH123" i="20"/>
  <c r="FI123" i="20"/>
  <c r="FJ123" i="20"/>
  <c r="FK123" i="20"/>
  <c r="FL123" i="20"/>
  <c r="FM123" i="20"/>
  <c r="FN123" i="20"/>
  <c r="FO123" i="20"/>
  <c r="EJ125" i="20"/>
  <c r="EK125" i="20"/>
  <c r="EL125" i="20"/>
  <c r="EM125" i="20"/>
  <c r="EN125" i="20"/>
  <c r="EO125" i="20"/>
  <c r="EP125" i="20"/>
  <c r="EQ125" i="20"/>
  <c r="ER125" i="20"/>
  <c r="ES125" i="20"/>
  <c r="ET125" i="20"/>
  <c r="EU125" i="20"/>
  <c r="EV125" i="20"/>
  <c r="EW125" i="20"/>
  <c r="EX125" i="20"/>
  <c r="EY125" i="20"/>
  <c r="EZ125" i="20"/>
  <c r="FA125" i="20"/>
  <c r="FB125" i="20"/>
  <c r="FC125" i="20"/>
  <c r="FD125" i="20"/>
  <c r="FE125" i="20"/>
  <c r="FF125" i="20"/>
  <c r="FG125" i="20"/>
  <c r="FH125" i="20"/>
  <c r="FI125" i="20"/>
  <c r="FJ125" i="20"/>
  <c r="FK125" i="20"/>
  <c r="FL125" i="20"/>
  <c r="FM125" i="20"/>
  <c r="FN125" i="20"/>
  <c r="FO125" i="20"/>
  <c r="EJ129" i="20"/>
  <c r="EK129" i="20"/>
  <c r="EL129" i="20"/>
  <c r="EM129" i="20"/>
  <c r="EN129" i="20"/>
  <c r="EO129" i="20"/>
  <c r="EP129" i="20"/>
  <c r="EQ129" i="20"/>
  <c r="ER129" i="20"/>
  <c r="ES129" i="20"/>
  <c r="ET129" i="20"/>
  <c r="EU129" i="20"/>
  <c r="EV129" i="20"/>
  <c r="EW129" i="20"/>
  <c r="EX129" i="20"/>
  <c r="EY129" i="20"/>
  <c r="EZ129" i="20"/>
  <c r="FA129" i="20"/>
  <c r="FB129" i="20"/>
  <c r="FC129" i="20"/>
  <c r="FD129" i="20"/>
  <c r="FE129" i="20"/>
  <c r="FF129" i="20"/>
  <c r="FG129" i="20"/>
  <c r="FH129" i="20"/>
  <c r="FI129" i="20"/>
  <c r="FJ129" i="20"/>
  <c r="FK129" i="20"/>
  <c r="FL129" i="20"/>
  <c r="FM129" i="20"/>
  <c r="FN129" i="20"/>
  <c r="FO129" i="20"/>
  <c r="EJ131" i="20"/>
  <c r="EK131" i="20"/>
  <c r="EL131" i="20"/>
  <c r="EM131" i="20"/>
  <c r="EN131" i="20"/>
  <c r="EO131" i="20"/>
  <c r="EP131" i="20"/>
  <c r="EQ131" i="20"/>
  <c r="ER131" i="20"/>
  <c r="ES131" i="20"/>
  <c r="ET131" i="20"/>
  <c r="EU131" i="20"/>
  <c r="EV131" i="20"/>
  <c r="EW131" i="20"/>
  <c r="EX131" i="20"/>
  <c r="EY131" i="20"/>
  <c r="EZ131" i="20"/>
  <c r="FA131" i="20"/>
  <c r="FB131" i="20"/>
  <c r="FC131" i="20"/>
  <c r="FD131" i="20"/>
  <c r="FE131" i="20"/>
  <c r="FF131" i="20"/>
  <c r="FG131" i="20"/>
  <c r="FH131" i="20"/>
  <c r="FI131" i="20"/>
  <c r="FJ131" i="20"/>
  <c r="FK131" i="20"/>
  <c r="FL131" i="20"/>
  <c r="FM131" i="20"/>
  <c r="FN131" i="20"/>
  <c r="FO131" i="20"/>
  <c r="EJ135" i="20"/>
  <c r="EK135" i="20"/>
  <c r="EL135" i="20"/>
  <c r="EM135" i="20"/>
  <c r="EN135" i="20"/>
  <c r="EO135" i="20"/>
  <c r="EP135" i="20"/>
  <c r="EQ135" i="20"/>
  <c r="ER135" i="20"/>
  <c r="ES135" i="20"/>
  <c r="ET135" i="20"/>
  <c r="EU135" i="20"/>
  <c r="EV135" i="20"/>
  <c r="EW135" i="20"/>
  <c r="EX135" i="20"/>
  <c r="EY135" i="20"/>
  <c r="EZ135" i="20"/>
  <c r="FA135" i="20"/>
  <c r="FB135" i="20"/>
  <c r="FC135" i="20"/>
  <c r="FD135" i="20"/>
  <c r="FE135" i="20"/>
  <c r="FF135" i="20"/>
  <c r="FG135" i="20"/>
  <c r="FH135" i="20"/>
  <c r="FI135" i="20"/>
  <c r="FJ135" i="20"/>
  <c r="FK135" i="20"/>
  <c r="FL135" i="20"/>
  <c r="FM135" i="20"/>
  <c r="FN135" i="20"/>
  <c r="FO135" i="20"/>
  <c r="EJ137" i="20"/>
  <c r="EK137" i="20"/>
  <c r="EL137" i="20"/>
  <c r="EM137" i="20"/>
  <c r="EN137" i="20"/>
  <c r="EO137" i="20"/>
  <c r="EP137" i="20"/>
  <c r="EQ137" i="20"/>
  <c r="ER137" i="20"/>
  <c r="ES137" i="20"/>
  <c r="ET137" i="20"/>
  <c r="EU137" i="20"/>
  <c r="EV137" i="20"/>
  <c r="EW137" i="20"/>
  <c r="EX137" i="20"/>
  <c r="EY137" i="20"/>
  <c r="EZ137" i="20"/>
  <c r="FA137" i="20"/>
  <c r="FB137" i="20"/>
  <c r="FC137" i="20"/>
  <c r="FD137" i="20"/>
  <c r="FE137" i="20"/>
  <c r="FF137" i="20"/>
  <c r="FG137" i="20"/>
  <c r="FH137" i="20"/>
  <c r="FI137" i="20"/>
  <c r="FJ137" i="20"/>
  <c r="FK137" i="20"/>
  <c r="FL137" i="20"/>
  <c r="FM137" i="20"/>
  <c r="FN137" i="20"/>
  <c r="FO137" i="20"/>
  <c r="EJ139" i="20"/>
  <c r="EK139" i="20"/>
  <c r="EL139" i="20"/>
  <c r="EM139" i="20"/>
  <c r="EN139" i="20"/>
  <c r="EO139" i="20"/>
  <c r="EP139" i="20"/>
  <c r="EQ139" i="20"/>
  <c r="ER139" i="20"/>
  <c r="ES139" i="20"/>
  <c r="ET139" i="20"/>
  <c r="EU139" i="20"/>
  <c r="EV139" i="20"/>
  <c r="EW139" i="20"/>
  <c r="EX139" i="20"/>
  <c r="EY139" i="20"/>
  <c r="EZ139" i="20"/>
  <c r="FA139" i="20"/>
  <c r="FB139" i="20"/>
  <c r="FC139" i="20"/>
  <c r="FD139" i="20"/>
  <c r="FE139" i="20"/>
  <c r="FF139" i="20"/>
  <c r="FG139" i="20"/>
  <c r="FH139" i="20"/>
  <c r="FI139" i="20"/>
  <c r="FJ139" i="20"/>
  <c r="FK139" i="20"/>
  <c r="FL139" i="20"/>
  <c r="FM139" i="20"/>
  <c r="FN139" i="20"/>
  <c r="FO139" i="20"/>
  <c r="EJ141" i="20"/>
  <c r="EK141" i="20"/>
  <c r="EL141" i="20"/>
  <c r="EM141" i="20"/>
  <c r="EN141" i="20"/>
  <c r="EO141" i="20"/>
  <c r="EP141" i="20"/>
  <c r="EQ141" i="20"/>
  <c r="ER141" i="20"/>
  <c r="ES141" i="20"/>
  <c r="ET141" i="20"/>
  <c r="EU141" i="20"/>
  <c r="EV141" i="20"/>
  <c r="EW141" i="20"/>
  <c r="EX141" i="20"/>
  <c r="EY141" i="20"/>
  <c r="EZ141" i="20"/>
  <c r="FA141" i="20"/>
  <c r="FB141" i="20"/>
  <c r="FC141" i="20"/>
  <c r="FD141" i="20"/>
  <c r="FE141" i="20"/>
  <c r="FF141" i="20"/>
  <c r="FG141" i="20"/>
  <c r="FH141" i="20"/>
  <c r="FI141" i="20"/>
  <c r="FJ141" i="20"/>
  <c r="FK141" i="20"/>
  <c r="FL141" i="20"/>
  <c r="FM141" i="20"/>
  <c r="FN141" i="20"/>
  <c r="FO141" i="20"/>
  <c r="EJ145" i="20"/>
  <c r="EK145" i="20"/>
  <c r="EL145" i="20"/>
  <c r="EM145" i="20"/>
  <c r="EN145" i="20"/>
  <c r="EO145" i="20"/>
  <c r="EP145" i="20"/>
  <c r="EQ145" i="20"/>
  <c r="ER145" i="20"/>
  <c r="ES145" i="20"/>
  <c r="ET145" i="20"/>
  <c r="EU145" i="20"/>
  <c r="EV145" i="20"/>
  <c r="EW145" i="20"/>
  <c r="EX145" i="20"/>
  <c r="EY145" i="20"/>
  <c r="EZ145" i="20"/>
  <c r="FA145" i="20"/>
  <c r="FB145" i="20"/>
  <c r="FC145" i="20"/>
  <c r="FD145" i="20"/>
  <c r="FE145" i="20"/>
  <c r="FF145" i="20"/>
  <c r="FG145" i="20"/>
  <c r="FH145" i="20"/>
  <c r="FI145" i="20"/>
  <c r="FJ145" i="20"/>
  <c r="FK145" i="20"/>
  <c r="FL145" i="20"/>
  <c r="FM145" i="20"/>
  <c r="FN145" i="20"/>
  <c r="FO145" i="20"/>
  <c r="EJ147" i="20"/>
  <c r="EK147" i="20"/>
  <c r="EL147" i="20"/>
  <c r="EM147" i="20"/>
  <c r="EN147" i="20"/>
  <c r="EO147" i="20"/>
  <c r="EP147" i="20"/>
  <c r="EQ147" i="20"/>
  <c r="ER147" i="20"/>
  <c r="ES147" i="20"/>
  <c r="ET147" i="20"/>
  <c r="EU147" i="20"/>
  <c r="EV147" i="20"/>
  <c r="EW147" i="20"/>
  <c r="EX147" i="20"/>
  <c r="EY147" i="20"/>
  <c r="EZ147" i="20"/>
  <c r="FA147" i="20"/>
  <c r="FB147" i="20"/>
  <c r="FC147" i="20"/>
  <c r="FD147" i="20"/>
  <c r="FE147" i="20"/>
  <c r="FF147" i="20"/>
  <c r="FG147" i="20"/>
  <c r="FH147" i="20"/>
  <c r="FI147" i="20"/>
  <c r="FJ147" i="20"/>
  <c r="FK147" i="20"/>
  <c r="FL147" i="20"/>
  <c r="FM147" i="20"/>
  <c r="FN147" i="20"/>
  <c r="FO147" i="20"/>
  <c r="CW21" i="20"/>
  <c r="CZ21" i="20"/>
  <c r="CW23" i="20"/>
  <c r="CW25" i="20"/>
  <c r="CW27" i="20"/>
  <c r="CY21" i="20"/>
  <c r="CX21" i="20"/>
  <c r="AH23" i="20"/>
  <c r="DP21" i="20"/>
  <c r="BC23" i="20"/>
  <c r="AI147" i="20"/>
  <c r="AI146" i="20"/>
  <c r="AI145" i="20"/>
  <c r="AI144" i="20"/>
  <c r="AI143" i="20"/>
  <c r="AI142" i="20"/>
  <c r="AI141" i="20"/>
  <c r="AI140" i="20"/>
  <c r="AI139" i="20"/>
  <c r="AI138" i="20"/>
  <c r="AI137" i="20"/>
  <c r="AI136" i="20"/>
  <c r="AI135" i="20"/>
  <c r="AI134" i="20"/>
  <c r="AI133" i="20"/>
  <c r="AI131" i="20"/>
  <c r="AI130" i="20"/>
  <c r="AI129" i="20"/>
  <c r="AI128" i="20"/>
  <c r="AI127" i="20"/>
  <c r="AI126" i="20"/>
  <c r="AI125" i="20"/>
  <c r="AI124" i="20"/>
  <c r="AI123" i="20"/>
  <c r="AI122" i="20"/>
  <c r="AI121" i="20"/>
  <c r="AI120" i="20"/>
  <c r="AI119" i="20"/>
  <c r="AI118" i="20"/>
  <c r="AI117" i="20"/>
  <c r="AI115" i="20"/>
  <c r="AI114" i="20"/>
  <c r="AI113" i="20"/>
  <c r="AI112" i="20"/>
  <c r="AI111" i="20"/>
  <c r="AI110" i="20"/>
  <c r="AI109" i="20"/>
  <c r="AI108" i="20"/>
  <c r="AI107" i="20"/>
  <c r="AI106" i="20"/>
  <c r="AI105" i="20"/>
  <c r="AI104" i="20"/>
  <c r="AI103" i="20"/>
  <c r="AI102" i="20"/>
  <c r="AI101" i="20"/>
  <c r="AI99" i="20"/>
  <c r="AI98" i="20"/>
  <c r="AI97" i="20"/>
  <c r="AI96" i="20"/>
  <c r="AI95" i="20"/>
  <c r="AI94" i="20"/>
  <c r="AI93" i="20"/>
  <c r="AI92" i="20"/>
  <c r="AI91" i="20"/>
  <c r="AI90" i="20"/>
  <c r="AI89" i="20"/>
  <c r="AI88" i="20"/>
  <c r="AI87" i="20"/>
  <c r="AI86" i="20"/>
  <c r="AI85" i="20"/>
  <c r="AI83" i="20"/>
  <c r="AI82" i="20"/>
  <c r="AI81" i="20"/>
  <c r="AI80" i="20"/>
  <c r="AI79" i="20"/>
  <c r="AI78" i="20"/>
  <c r="AI77" i="20"/>
  <c r="AI76" i="20"/>
  <c r="AI75" i="20"/>
  <c r="AI74" i="20"/>
  <c r="AI73" i="20"/>
  <c r="AI72" i="20"/>
  <c r="AI71" i="20"/>
  <c r="AI70" i="20"/>
  <c r="AI69" i="20"/>
  <c r="AI67" i="20"/>
  <c r="AI66" i="20"/>
  <c r="AI65" i="20"/>
  <c r="AI64" i="20"/>
  <c r="AI63" i="20"/>
  <c r="AI62" i="20"/>
  <c r="AI61" i="20"/>
  <c r="AI60" i="20"/>
  <c r="AI59" i="20"/>
  <c r="AI58" i="20"/>
  <c r="AI57" i="20"/>
  <c r="AI56" i="20"/>
  <c r="AI55" i="20"/>
  <c r="AI54" i="20"/>
  <c r="AI53" i="20"/>
  <c r="AI51" i="20"/>
  <c r="AI50" i="20"/>
  <c r="AI49" i="20"/>
  <c r="AI48" i="20"/>
  <c r="AI47" i="20"/>
  <c r="AI46" i="20"/>
  <c r="AI45" i="20"/>
  <c r="AI44" i="20"/>
  <c r="AI43" i="20"/>
  <c r="AI42" i="20"/>
  <c r="AI41" i="20"/>
  <c r="AI40" i="20"/>
  <c r="AI39" i="20"/>
  <c r="AI38" i="20"/>
  <c r="AI37" i="20"/>
  <c r="AI35" i="20"/>
  <c r="AI34" i="20"/>
  <c r="AI33" i="20"/>
  <c r="AI32" i="20"/>
  <c r="AI31" i="20"/>
  <c r="AI30" i="20"/>
  <c r="AI29" i="20"/>
  <c r="AI28" i="20"/>
  <c r="AI27" i="20"/>
  <c r="AI26" i="20"/>
  <c r="AI25" i="20"/>
  <c r="AI24" i="20"/>
  <c r="AI23" i="20"/>
  <c r="AI22" i="20"/>
  <c r="AI21" i="20"/>
  <c r="W23" i="20"/>
  <c r="AH147" i="20" l="1"/>
  <c r="AH145" i="20"/>
  <c r="AH143" i="20"/>
  <c r="AH141" i="20"/>
  <c r="AH139" i="20"/>
  <c r="AH137" i="20"/>
  <c r="AH135" i="20"/>
  <c r="AH131" i="20"/>
  <c r="AH129" i="20"/>
  <c r="AH127" i="20"/>
  <c r="AH125" i="20"/>
  <c r="AH123" i="20"/>
  <c r="AH121" i="20"/>
  <c r="AH119" i="20"/>
  <c r="AH115" i="20"/>
  <c r="AH113" i="20"/>
  <c r="AH111" i="20"/>
  <c r="AH109" i="20"/>
  <c r="AH107" i="20"/>
  <c r="AH105" i="20"/>
  <c r="AH103" i="20"/>
  <c r="AH99" i="20"/>
  <c r="AH97" i="20"/>
  <c r="AH95" i="20"/>
  <c r="AH93" i="20"/>
  <c r="AH91" i="20"/>
  <c r="AH89" i="20"/>
  <c r="AH87" i="20"/>
  <c r="AH83" i="20"/>
  <c r="AH81" i="20"/>
  <c r="AH79" i="20"/>
  <c r="AH77" i="20"/>
  <c r="AH75" i="20"/>
  <c r="AH73" i="20"/>
  <c r="AH71" i="20"/>
  <c r="AH67" i="20"/>
  <c r="AH65" i="20"/>
  <c r="AH63" i="20"/>
  <c r="AH61" i="20"/>
  <c r="AH59" i="20"/>
  <c r="AH57" i="20"/>
  <c r="AH55" i="20"/>
  <c r="AH51" i="20"/>
  <c r="AH49" i="20"/>
  <c r="AH47" i="20"/>
  <c r="AH45" i="20"/>
  <c r="AH43" i="20"/>
  <c r="AH41" i="20"/>
  <c r="AH39" i="20"/>
  <c r="AH35" i="20"/>
  <c r="AH33" i="20"/>
  <c r="AH31" i="20"/>
  <c r="AH29" i="20"/>
  <c r="AH27" i="20"/>
  <c r="AH25" i="20"/>
  <c r="ED147" i="20" l="1"/>
  <c r="EC147" i="20"/>
  <c r="EB147" i="20"/>
  <c r="EA147" i="20"/>
  <c r="DZ147" i="20"/>
  <c r="DY147" i="20"/>
  <c r="DX147" i="20"/>
  <c r="DW147" i="20"/>
  <c r="DV147" i="20"/>
  <c r="DU147" i="20"/>
  <c r="DT147" i="20"/>
  <c r="DS147" i="20"/>
  <c r="DR147" i="20"/>
  <c r="DQ147" i="20"/>
  <c r="DP147" i="20"/>
  <c r="DO147" i="20"/>
  <c r="DN147" i="20"/>
  <c r="DM147" i="20"/>
  <c r="DL147" i="20"/>
  <c r="DK147" i="20"/>
  <c r="DJ147" i="20"/>
  <c r="DI147" i="20"/>
  <c r="DH147" i="20"/>
  <c r="DG147" i="20"/>
  <c r="DF147" i="20"/>
  <c r="DE147" i="20"/>
  <c r="DD147" i="20"/>
  <c r="DC147" i="20"/>
  <c r="DB147" i="20"/>
  <c r="DA147" i="20"/>
  <c r="CZ147" i="20"/>
  <c r="CY147" i="20"/>
  <c r="CX147" i="20"/>
  <c r="CW147" i="20"/>
  <c r="ED145" i="20"/>
  <c r="EC145" i="20"/>
  <c r="EB145" i="20"/>
  <c r="EA145" i="20"/>
  <c r="DZ145" i="20"/>
  <c r="DY145" i="20"/>
  <c r="DX145" i="20"/>
  <c r="DW145" i="20"/>
  <c r="DV145" i="20"/>
  <c r="DU145" i="20"/>
  <c r="DT145" i="20"/>
  <c r="DS145" i="20"/>
  <c r="DR145" i="20"/>
  <c r="DQ145" i="20"/>
  <c r="DP145" i="20"/>
  <c r="DO145" i="20"/>
  <c r="DN145" i="20"/>
  <c r="DM145" i="20"/>
  <c r="DL145" i="20"/>
  <c r="DK145" i="20"/>
  <c r="DJ145" i="20"/>
  <c r="DI145" i="20"/>
  <c r="DH145" i="20"/>
  <c r="DG145" i="20"/>
  <c r="DF145" i="20"/>
  <c r="DE145" i="20"/>
  <c r="DD145" i="20"/>
  <c r="DC145" i="20"/>
  <c r="DB145" i="20"/>
  <c r="DA145" i="20"/>
  <c r="CZ145" i="20"/>
  <c r="CY145" i="20"/>
  <c r="CX145" i="20"/>
  <c r="CW145" i="20"/>
  <c r="ED141" i="20"/>
  <c r="EC141" i="20"/>
  <c r="EB141" i="20"/>
  <c r="EA141" i="20"/>
  <c r="DZ141" i="20"/>
  <c r="DY141" i="20"/>
  <c r="DX141" i="20"/>
  <c r="DW141" i="20"/>
  <c r="DV141" i="20"/>
  <c r="DU141" i="20"/>
  <c r="DT141" i="20"/>
  <c r="DS141" i="20"/>
  <c r="DR141" i="20"/>
  <c r="DQ141" i="20"/>
  <c r="DP141" i="20"/>
  <c r="DO141" i="20"/>
  <c r="DN141" i="20"/>
  <c r="DM141" i="20"/>
  <c r="DL141" i="20"/>
  <c r="DK141" i="20"/>
  <c r="DJ141" i="20"/>
  <c r="DI141" i="20"/>
  <c r="DH141" i="20"/>
  <c r="DG141" i="20"/>
  <c r="DF141" i="20"/>
  <c r="DE141" i="20"/>
  <c r="DD141" i="20"/>
  <c r="DC141" i="20"/>
  <c r="DB141" i="20"/>
  <c r="DA141" i="20"/>
  <c r="CZ141" i="20"/>
  <c r="CY141" i="20"/>
  <c r="CX141" i="20"/>
  <c r="CW141" i="20"/>
  <c r="ED139" i="20"/>
  <c r="EC139" i="20"/>
  <c r="EB139" i="20"/>
  <c r="EA139" i="20"/>
  <c r="DZ139" i="20"/>
  <c r="DY139" i="20"/>
  <c r="DX139" i="20"/>
  <c r="DW139" i="20"/>
  <c r="DV139" i="20"/>
  <c r="DU139" i="20"/>
  <c r="DT139" i="20"/>
  <c r="DS139" i="20"/>
  <c r="DR139" i="20"/>
  <c r="DQ139" i="20"/>
  <c r="DP139" i="20"/>
  <c r="DO139" i="20"/>
  <c r="DN139" i="20"/>
  <c r="DM139" i="20"/>
  <c r="DL139" i="20"/>
  <c r="DK139" i="20"/>
  <c r="DJ139" i="20"/>
  <c r="DI139" i="20"/>
  <c r="DH139" i="20"/>
  <c r="DG139" i="20"/>
  <c r="DF139" i="20"/>
  <c r="DE139" i="20"/>
  <c r="DD139" i="20"/>
  <c r="DC139" i="20"/>
  <c r="DB139" i="20"/>
  <c r="DA139" i="20"/>
  <c r="CZ139" i="20"/>
  <c r="CY139" i="20"/>
  <c r="CX139" i="20"/>
  <c r="CW139" i="20"/>
  <c r="ED137" i="20"/>
  <c r="EC137" i="20"/>
  <c r="EB137" i="20"/>
  <c r="EA137" i="20"/>
  <c r="DZ137" i="20"/>
  <c r="DY137" i="20"/>
  <c r="DX137" i="20"/>
  <c r="DW137" i="20"/>
  <c r="DV137" i="20"/>
  <c r="DU137" i="20"/>
  <c r="DT137" i="20"/>
  <c r="DS137" i="20"/>
  <c r="DR137" i="20"/>
  <c r="DQ137" i="20"/>
  <c r="DP137" i="20"/>
  <c r="DO137" i="20"/>
  <c r="DN137" i="20"/>
  <c r="DM137" i="20"/>
  <c r="DL137" i="20"/>
  <c r="DK137" i="20"/>
  <c r="DJ137" i="20"/>
  <c r="DI137" i="20"/>
  <c r="DH137" i="20"/>
  <c r="DG137" i="20"/>
  <c r="DF137" i="20"/>
  <c r="DE137" i="20"/>
  <c r="DD137" i="20"/>
  <c r="DC137" i="20"/>
  <c r="DB137" i="20"/>
  <c r="DA137" i="20"/>
  <c r="CZ137" i="20"/>
  <c r="CY137" i="20"/>
  <c r="CX137" i="20"/>
  <c r="CW137" i="20"/>
  <c r="ED135" i="20"/>
  <c r="EC135" i="20"/>
  <c r="EB135" i="20"/>
  <c r="EA135" i="20"/>
  <c r="DZ135" i="20"/>
  <c r="DY135" i="20"/>
  <c r="DX135" i="20"/>
  <c r="DW135" i="20"/>
  <c r="DV135" i="20"/>
  <c r="DU135" i="20"/>
  <c r="DT135" i="20"/>
  <c r="DS135" i="20"/>
  <c r="DR135" i="20"/>
  <c r="DQ135" i="20"/>
  <c r="DP135" i="20"/>
  <c r="DO135" i="20"/>
  <c r="DN135" i="20"/>
  <c r="DM135" i="20"/>
  <c r="DL135" i="20"/>
  <c r="DK135" i="20"/>
  <c r="DJ135" i="20"/>
  <c r="DI135" i="20"/>
  <c r="DH135" i="20"/>
  <c r="DG135" i="20"/>
  <c r="DF135" i="20"/>
  <c r="DE135" i="20"/>
  <c r="DD135" i="20"/>
  <c r="DC135" i="20"/>
  <c r="DB135" i="20"/>
  <c r="DA135" i="20"/>
  <c r="CZ135" i="20"/>
  <c r="CY135" i="20"/>
  <c r="CX135" i="20"/>
  <c r="CW135" i="20"/>
  <c r="ED133" i="20"/>
  <c r="EC133" i="20"/>
  <c r="EB133" i="20"/>
  <c r="EA133" i="20"/>
  <c r="DZ133" i="20"/>
  <c r="DY133" i="20"/>
  <c r="DX133" i="20"/>
  <c r="DW133" i="20"/>
  <c r="DV133" i="20"/>
  <c r="DU133" i="20"/>
  <c r="DT133" i="20"/>
  <c r="DS133" i="20"/>
  <c r="DR133" i="20"/>
  <c r="DQ133" i="20"/>
  <c r="DP133" i="20"/>
  <c r="DO133" i="20"/>
  <c r="DN133" i="20"/>
  <c r="DM133" i="20"/>
  <c r="DL133" i="20"/>
  <c r="DK133" i="20"/>
  <c r="DJ133" i="20"/>
  <c r="DI133" i="20"/>
  <c r="DH133" i="20"/>
  <c r="DG133" i="20"/>
  <c r="DF133" i="20"/>
  <c r="DE133" i="20"/>
  <c r="DD133" i="20"/>
  <c r="DC133" i="20"/>
  <c r="DB133" i="20"/>
  <c r="DA133" i="20"/>
  <c r="CZ133" i="20"/>
  <c r="CY133" i="20"/>
  <c r="CX133" i="20"/>
  <c r="CW133" i="20"/>
  <c r="ED131" i="20"/>
  <c r="EC131" i="20"/>
  <c r="EB131" i="20"/>
  <c r="EA131" i="20"/>
  <c r="DZ131" i="20"/>
  <c r="DY131" i="20"/>
  <c r="DX131" i="20"/>
  <c r="DW131" i="20"/>
  <c r="DV131" i="20"/>
  <c r="DU131" i="20"/>
  <c r="DT131" i="20"/>
  <c r="DS131" i="20"/>
  <c r="DR131" i="20"/>
  <c r="DQ131" i="20"/>
  <c r="DP131" i="20"/>
  <c r="DO131" i="20"/>
  <c r="DN131" i="20"/>
  <c r="DM131" i="20"/>
  <c r="DL131" i="20"/>
  <c r="DK131" i="20"/>
  <c r="DJ131" i="20"/>
  <c r="DI131" i="20"/>
  <c r="DH131" i="20"/>
  <c r="DG131" i="20"/>
  <c r="DF131" i="20"/>
  <c r="DE131" i="20"/>
  <c r="DD131" i="20"/>
  <c r="DC131" i="20"/>
  <c r="DB131" i="20"/>
  <c r="DA131" i="20"/>
  <c r="CZ131" i="20"/>
  <c r="CY131" i="20"/>
  <c r="CX131" i="20"/>
  <c r="CW131" i="20"/>
  <c r="ED129" i="20"/>
  <c r="EC129" i="20"/>
  <c r="EB129" i="20"/>
  <c r="EA129" i="20"/>
  <c r="DZ129" i="20"/>
  <c r="DY129" i="20"/>
  <c r="DX129" i="20"/>
  <c r="DW129" i="20"/>
  <c r="DV129" i="20"/>
  <c r="DU129" i="20"/>
  <c r="DT129" i="20"/>
  <c r="DS129" i="20"/>
  <c r="DR129" i="20"/>
  <c r="DQ129" i="20"/>
  <c r="DP129" i="20"/>
  <c r="DO129" i="20"/>
  <c r="DN129" i="20"/>
  <c r="DM129" i="20"/>
  <c r="DL129" i="20"/>
  <c r="DK129" i="20"/>
  <c r="DJ129" i="20"/>
  <c r="DI129" i="20"/>
  <c r="DH129" i="20"/>
  <c r="DG129" i="20"/>
  <c r="DF129" i="20"/>
  <c r="DE129" i="20"/>
  <c r="DD129" i="20"/>
  <c r="DC129" i="20"/>
  <c r="DB129" i="20"/>
  <c r="DA129" i="20"/>
  <c r="CZ129" i="20"/>
  <c r="CY129" i="20"/>
  <c r="CX129" i="20"/>
  <c r="CW129" i="20"/>
  <c r="ED125" i="20"/>
  <c r="EC125" i="20"/>
  <c r="EB125" i="20"/>
  <c r="EA125" i="20"/>
  <c r="DZ125" i="20"/>
  <c r="DY125" i="20"/>
  <c r="DX125" i="20"/>
  <c r="DW125" i="20"/>
  <c r="DV125" i="20"/>
  <c r="DU125" i="20"/>
  <c r="DT125" i="20"/>
  <c r="DS125" i="20"/>
  <c r="DR125" i="20"/>
  <c r="DQ125" i="20"/>
  <c r="DP125" i="20"/>
  <c r="DO125" i="20"/>
  <c r="DN125" i="20"/>
  <c r="DM125" i="20"/>
  <c r="DL125" i="20"/>
  <c r="DK125" i="20"/>
  <c r="DJ125" i="20"/>
  <c r="DI125" i="20"/>
  <c r="DH125" i="20"/>
  <c r="DG125" i="20"/>
  <c r="DF125" i="20"/>
  <c r="DE125" i="20"/>
  <c r="DD125" i="20"/>
  <c r="DC125" i="20"/>
  <c r="DB125" i="20"/>
  <c r="DA125" i="20"/>
  <c r="CZ125" i="20"/>
  <c r="CY125" i="20"/>
  <c r="CX125" i="20"/>
  <c r="CW125" i="20"/>
  <c r="ED123" i="20"/>
  <c r="EC123" i="20"/>
  <c r="EB123" i="20"/>
  <c r="EA123" i="20"/>
  <c r="DZ123" i="20"/>
  <c r="DY123" i="20"/>
  <c r="DX123" i="20"/>
  <c r="DW123" i="20"/>
  <c r="DV123" i="20"/>
  <c r="DU123" i="20"/>
  <c r="DT123" i="20"/>
  <c r="DS123" i="20"/>
  <c r="DR123" i="20"/>
  <c r="DQ123" i="20"/>
  <c r="DP123" i="20"/>
  <c r="DO123" i="20"/>
  <c r="DN123" i="20"/>
  <c r="DM123" i="20"/>
  <c r="DL123" i="20"/>
  <c r="DK123" i="20"/>
  <c r="DJ123" i="20"/>
  <c r="DI123" i="20"/>
  <c r="DH123" i="20"/>
  <c r="DG123" i="20"/>
  <c r="DF123" i="20"/>
  <c r="DE123" i="20"/>
  <c r="DD123" i="20"/>
  <c r="DC123" i="20"/>
  <c r="DB123" i="20"/>
  <c r="DA123" i="20"/>
  <c r="CZ123" i="20"/>
  <c r="CY123" i="20"/>
  <c r="CX123" i="20"/>
  <c r="CW123" i="20"/>
  <c r="ED121" i="20"/>
  <c r="EC121" i="20"/>
  <c r="EB121" i="20"/>
  <c r="EA121" i="20"/>
  <c r="DZ121" i="20"/>
  <c r="DY121" i="20"/>
  <c r="DX121" i="20"/>
  <c r="DW121" i="20"/>
  <c r="DV121" i="20"/>
  <c r="DU121" i="20"/>
  <c r="DT121" i="20"/>
  <c r="DS121" i="20"/>
  <c r="DR121" i="20"/>
  <c r="DQ121" i="20"/>
  <c r="DP121" i="20"/>
  <c r="DO121" i="20"/>
  <c r="DN121" i="20"/>
  <c r="DM121" i="20"/>
  <c r="DL121" i="20"/>
  <c r="DK121" i="20"/>
  <c r="DJ121" i="20"/>
  <c r="DI121" i="20"/>
  <c r="DH121" i="20"/>
  <c r="DG121" i="20"/>
  <c r="DF121" i="20"/>
  <c r="DE121" i="20"/>
  <c r="DD121" i="20"/>
  <c r="DC121" i="20"/>
  <c r="DB121" i="20"/>
  <c r="DA121" i="20"/>
  <c r="CZ121" i="20"/>
  <c r="CY121" i="20"/>
  <c r="CX121" i="20"/>
  <c r="CW121" i="20"/>
  <c r="ED119" i="20"/>
  <c r="EC119" i="20"/>
  <c r="EB119" i="20"/>
  <c r="EA119" i="20"/>
  <c r="DZ119" i="20"/>
  <c r="DY119" i="20"/>
  <c r="DX119" i="20"/>
  <c r="DW119" i="20"/>
  <c r="DV119" i="20"/>
  <c r="DU119" i="20"/>
  <c r="DT119" i="20"/>
  <c r="DS119" i="20"/>
  <c r="DR119" i="20"/>
  <c r="DQ119" i="20"/>
  <c r="DP119" i="20"/>
  <c r="DO119" i="20"/>
  <c r="DN119" i="20"/>
  <c r="DM119" i="20"/>
  <c r="DL119" i="20"/>
  <c r="DK119" i="20"/>
  <c r="DJ119" i="20"/>
  <c r="DI119" i="20"/>
  <c r="DH119" i="20"/>
  <c r="DG119" i="20"/>
  <c r="DF119" i="20"/>
  <c r="DE119" i="20"/>
  <c r="DD119" i="20"/>
  <c r="DC119" i="20"/>
  <c r="DB119" i="20"/>
  <c r="DA119" i="20"/>
  <c r="CZ119" i="20"/>
  <c r="CY119" i="20"/>
  <c r="CX119" i="20"/>
  <c r="CW119" i="20"/>
  <c r="ED117" i="20"/>
  <c r="EC117" i="20"/>
  <c r="EB117" i="20"/>
  <c r="EA117" i="20"/>
  <c r="DZ117" i="20"/>
  <c r="DY117" i="20"/>
  <c r="DX117" i="20"/>
  <c r="DW117" i="20"/>
  <c r="DV117" i="20"/>
  <c r="DU117" i="20"/>
  <c r="DT117" i="20"/>
  <c r="DS117" i="20"/>
  <c r="DR117" i="20"/>
  <c r="DQ117" i="20"/>
  <c r="DP117" i="20"/>
  <c r="DO117" i="20"/>
  <c r="DN117" i="20"/>
  <c r="DM117" i="20"/>
  <c r="DL117" i="20"/>
  <c r="DK117" i="20"/>
  <c r="DJ117" i="20"/>
  <c r="DI117" i="20"/>
  <c r="DH117" i="20"/>
  <c r="DG117" i="20"/>
  <c r="DF117" i="20"/>
  <c r="DE117" i="20"/>
  <c r="DD117" i="20"/>
  <c r="DC117" i="20"/>
  <c r="DB117" i="20"/>
  <c r="DA117" i="20"/>
  <c r="CZ117" i="20"/>
  <c r="CY117" i="20"/>
  <c r="CX117" i="20"/>
  <c r="CW117" i="20"/>
  <c r="ED115" i="20"/>
  <c r="EC115" i="20"/>
  <c r="EB115" i="20"/>
  <c r="EA115" i="20"/>
  <c r="DZ115" i="20"/>
  <c r="DY115" i="20"/>
  <c r="DX115" i="20"/>
  <c r="DW115" i="20"/>
  <c r="DV115" i="20"/>
  <c r="DU115" i="20"/>
  <c r="DT115" i="20"/>
  <c r="DS115" i="20"/>
  <c r="DR115" i="20"/>
  <c r="DQ115" i="20"/>
  <c r="DP115" i="20"/>
  <c r="DO115" i="20"/>
  <c r="DN115" i="20"/>
  <c r="DM115" i="20"/>
  <c r="DL115" i="20"/>
  <c r="DK115" i="20"/>
  <c r="DJ115" i="20"/>
  <c r="DI115" i="20"/>
  <c r="DH115" i="20"/>
  <c r="DG115" i="20"/>
  <c r="DF115" i="20"/>
  <c r="DE115" i="20"/>
  <c r="DD115" i="20"/>
  <c r="DC115" i="20"/>
  <c r="DB115" i="20"/>
  <c r="DA115" i="20"/>
  <c r="CZ115" i="20"/>
  <c r="CY115" i="20"/>
  <c r="CX115" i="20"/>
  <c r="CW115" i="20"/>
  <c r="ED113" i="20"/>
  <c r="EC113" i="20"/>
  <c r="EB113" i="20"/>
  <c r="EA113" i="20"/>
  <c r="DZ113" i="20"/>
  <c r="DY113" i="20"/>
  <c r="DX113" i="20"/>
  <c r="DW113" i="20"/>
  <c r="DV113" i="20"/>
  <c r="DU113" i="20"/>
  <c r="DT113" i="20"/>
  <c r="DS113" i="20"/>
  <c r="DR113" i="20"/>
  <c r="DQ113" i="20"/>
  <c r="DP113" i="20"/>
  <c r="DO113" i="20"/>
  <c r="DN113" i="20"/>
  <c r="DM113" i="20"/>
  <c r="DL113" i="20"/>
  <c r="DK113" i="20"/>
  <c r="DJ113" i="20"/>
  <c r="DI113" i="20"/>
  <c r="DH113" i="20"/>
  <c r="DG113" i="20"/>
  <c r="DF113" i="20"/>
  <c r="DE113" i="20"/>
  <c r="DD113" i="20"/>
  <c r="DC113" i="20"/>
  <c r="DB113" i="20"/>
  <c r="DA113" i="20"/>
  <c r="CZ113" i="20"/>
  <c r="CY113" i="20"/>
  <c r="CX113" i="20"/>
  <c r="CW113" i="20"/>
  <c r="ED109" i="20"/>
  <c r="EC109" i="20"/>
  <c r="EB109" i="20"/>
  <c r="EA109" i="20"/>
  <c r="DZ109" i="20"/>
  <c r="DY109" i="20"/>
  <c r="DX109" i="20"/>
  <c r="DW109" i="20"/>
  <c r="DV109" i="20"/>
  <c r="DU109" i="20"/>
  <c r="DT109" i="20"/>
  <c r="DS109" i="20"/>
  <c r="DR109" i="20"/>
  <c r="DQ109" i="20"/>
  <c r="DP109" i="20"/>
  <c r="DO109" i="20"/>
  <c r="DN109" i="20"/>
  <c r="DM109" i="20"/>
  <c r="DL109" i="20"/>
  <c r="DK109" i="20"/>
  <c r="DJ109" i="20"/>
  <c r="DI109" i="20"/>
  <c r="DH109" i="20"/>
  <c r="DG109" i="20"/>
  <c r="DF109" i="20"/>
  <c r="DE109" i="20"/>
  <c r="DD109" i="20"/>
  <c r="DC109" i="20"/>
  <c r="DB109" i="20"/>
  <c r="DA109" i="20"/>
  <c r="CZ109" i="20"/>
  <c r="CY109" i="20"/>
  <c r="CX109" i="20"/>
  <c r="CW109" i="20"/>
  <c r="ED107" i="20"/>
  <c r="EC107" i="20"/>
  <c r="EB107" i="20"/>
  <c r="EA107" i="20"/>
  <c r="DZ107" i="20"/>
  <c r="DY107" i="20"/>
  <c r="DX107" i="20"/>
  <c r="DW107" i="20"/>
  <c r="DV107" i="20"/>
  <c r="DU107" i="20"/>
  <c r="DT107" i="20"/>
  <c r="DS107" i="20"/>
  <c r="DR107" i="20"/>
  <c r="DQ107" i="20"/>
  <c r="DP107" i="20"/>
  <c r="DO107" i="20"/>
  <c r="DN107" i="20"/>
  <c r="DM107" i="20"/>
  <c r="DL107" i="20"/>
  <c r="DK107" i="20"/>
  <c r="DJ107" i="20"/>
  <c r="DI107" i="20"/>
  <c r="DH107" i="20"/>
  <c r="DG107" i="20"/>
  <c r="DF107" i="20"/>
  <c r="DE107" i="20"/>
  <c r="DD107" i="20"/>
  <c r="DC107" i="20"/>
  <c r="DB107" i="20"/>
  <c r="DA107" i="20"/>
  <c r="CZ107" i="20"/>
  <c r="CY107" i="20"/>
  <c r="CX107" i="20"/>
  <c r="CW107" i="20"/>
  <c r="ED105" i="20"/>
  <c r="EC105" i="20"/>
  <c r="EB105" i="20"/>
  <c r="EA105" i="20"/>
  <c r="DZ105" i="20"/>
  <c r="DY105" i="20"/>
  <c r="DX105" i="20"/>
  <c r="DW105" i="20"/>
  <c r="DV105" i="20"/>
  <c r="DU105" i="20"/>
  <c r="DT105" i="20"/>
  <c r="DS105" i="20"/>
  <c r="DR105" i="20"/>
  <c r="DQ105" i="20"/>
  <c r="DP105" i="20"/>
  <c r="DO105" i="20"/>
  <c r="DN105" i="20"/>
  <c r="DM105" i="20"/>
  <c r="DL105" i="20"/>
  <c r="DK105" i="20"/>
  <c r="DJ105" i="20"/>
  <c r="DI105" i="20"/>
  <c r="DH105" i="20"/>
  <c r="DG105" i="20"/>
  <c r="DF105" i="20"/>
  <c r="DE105" i="20"/>
  <c r="DD105" i="20"/>
  <c r="DC105" i="20"/>
  <c r="DB105" i="20"/>
  <c r="DA105" i="20"/>
  <c r="CZ105" i="20"/>
  <c r="CY105" i="20"/>
  <c r="CX105" i="20"/>
  <c r="CW105" i="20"/>
  <c r="ED103" i="20"/>
  <c r="EC103" i="20"/>
  <c r="EB103" i="20"/>
  <c r="EA103" i="20"/>
  <c r="DZ103" i="20"/>
  <c r="DY103" i="20"/>
  <c r="DX103" i="20"/>
  <c r="DW103" i="20"/>
  <c r="DV103" i="20"/>
  <c r="DU103" i="20"/>
  <c r="DT103" i="20"/>
  <c r="DS103" i="20"/>
  <c r="DR103" i="20"/>
  <c r="DQ103" i="20"/>
  <c r="DP103" i="20"/>
  <c r="DO103" i="20"/>
  <c r="DN103" i="20"/>
  <c r="DM103" i="20"/>
  <c r="DL103" i="20"/>
  <c r="DK103" i="20"/>
  <c r="DJ103" i="20"/>
  <c r="DI103" i="20"/>
  <c r="DH103" i="20"/>
  <c r="DG103" i="20"/>
  <c r="DF103" i="20"/>
  <c r="DE103" i="20"/>
  <c r="DD103" i="20"/>
  <c r="DC103" i="20"/>
  <c r="DB103" i="20"/>
  <c r="DA103" i="20"/>
  <c r="CZ103" i="20"/>
  <c r="CY103" i="20"/>
  <c r="CX103" i="20"/>
  <c r="CW103" i="20"/>
  <c r="ED101" i="20"/>
  <c r="EC101" i="20"/>
  <c r="EB101" i="20"/>
  <c r="EA101" i="20"/>
  <c r="DZ101" i="20"/>
  <c r="DY101" i="20"/>
  <c r="DX101" i="20"/>
  <c r="DW101" i="20"/>
  <c r="DV101" i="20"/>
  <c r="DU101" i="20"/>
  <c r="DT101" i="20"/>
  <c r="DS101" i="20"/>
  <c r="DR101" i="20"/>
  <c r="DQ101" i="20"/>
  <c r="DP101" i="20"/>
  <c r="DO101" i="20"/>
  <c r="DN101" i="20"/>
  <c r="DM101" i="20"/>
  <c r="DL101" i="20"/>
  <c r="DK101" i="20"/>
  <c r="DJ101" i="20"/>
  <c r="DI101" i="20"/>
  <c r="DH101" i="20"/>
  <c r="DG101" i="20"/>
  <c r="DF101" i="20"/>
  <c r="DE101" i="20"/>
  <c r="DD101" i="20"/>
  <c r="DC101" i="20"/>
  <c r="DB101" i="20"/>
  <c r="DA101" i="20"/>
  <c r="CZ101" i="20"/>
  <c r="CY101" i="20"/>
  <c r="CX101" i="20"/>
  <c r="CW101" i="20"/>
  <c r="ED99" i="20"/>
  <c r="EC99" i="20"/>
  <c r="EB99" i="20"/>
  <c r="EA99" i="20"/>
  <c r="DZ99" i="20"/>
  <c r="DY99" i="20"/>
  <c r="DX99" i="20"/>
  <c r="DW99" i="20"/>
  <c r="DV99" i="20"/>
  <c r="DU99" i="20"/>
  <c r="DT99" i="20"/>
  <c r="DS99" i="20"/>
  <c r="DR99" i="20"/>
  <c r="DQ99" i="20"/>
  <c r="DP99" i="20"/>
  <c r="DO99" i="20"/>
  <c r="DN99" i="20"/>
  <c r="DM99" i="20"/>
  <c r="DL99" i="20"/>
  <c r="DK99" i="20"/>
  <c r="DJ99" i="20"/>
  <c r="DI99" i="20"/>
  <c r="DH99" i="20"/>
  <c r="DG99" i="20"/>
  <c r="DF99" i="20"/>
  <c r="DE99" i="20"/>
  <c r="DD99" i="20"/>
  <c r="DC99" i="20"/>
  <c r="DB99" i="20"/>
  <c r="DA99" i="20"/>
  <c r="CZ99" i="20"/>
  <c r="CY99" i="20"/>
  <c r="CX99" i="20"/>
  <c r="CW99" i="20"/>
  <c r="ED97" i="20"/>
  <c r="EC97" i="20"/>
  <c r="EB97" i="20"/>
  <c r="EA97" i="20"/>
  <c r="DZ97" i="20"/>
  <c r="DY97" i="20"/>
  <c r="DX97" i="20"/>
  <c r="DW97" i="20"/>
  <c r="DV97" i="20"/>
  <c r="DU97" i="20"/>
  <c r="DT97" i="20"/>
  <c r="DS97" i="20"/>
  <c r="DR97" i="20"/>
  <c r="DQ97" i="20"/>
  <c r="DP97" i="20"/>
  <c r="DO97" i="20"/>
  <c r="DN97" i="20"/>
  <c r="DM97" i="20"/>
  <c r="DL97" i="20"/>
  <c r="DK97" i="20"/>
  <c r="DJ97" i="20"/>
  <c r="DI97" i="20"/>
  <c r="DH97" i="20"/>
  <c r="DG97" i="20"/>
  <c r="DF97" i="20"/>
  <c r="DE97" i="20"/>
  <c r="DD97" i="20"/>
  <c r="DC97" i="20"/>
  <c r="DB97" i="20"/>
  <c r="DA97" i="20"/>
  <c r="CZ97" i="20"/>
  <c r="CY97" i="20"/>
  <c r="CX97" i="20"/>
  <c r="CW97" i="20"/>
  <c r="ED93" i="20"/>
  <c r="EC93" i="20"/>
  <c r="EB93" i="20"/>
  <c r="EA93" i="20"/>
  <c r="DZ93" i="20"/>
  <c r="DY93" i="20"/>
  <c r="DX93" i="20"/>
  <c r="DW93" i="20"/>
  <c r="DV93" i="20"/>
  <c r="DU93" i="20"/>
  <c r="DT93" i="20"/>
  <c r="DS93" i="20"/>
  <c r="DR93" i="20"/>
  <c r="DQ93" i="20"/>
  <c r="DP93" i="20"/>
  <c r="DO93" i="20"/>
  <c r="DN93" i="20"/>
  <c r="DM93" i="20"/>
  <c r="DL93" i="20"/>
  <c r="DK93" i="20"/>
  <c r="DJ93" i="20"/>
  <c r="DI93" i="20"/>
  <c r="DH93" i="20"/>
  <c r="DG93" i="20"/>
  <c r="DF93" i="20"/>
  <c r="DE93" i="20"/>
  <c r="DD93" i="20"/>
  <c r="DC93" i="20"/>
  <c r="DB93" i="20"/>
  <c r="DA93" i="20"/>
  <c r="CZ93" i="20"/>
  <c r="CY93" i="20"/>
  <c r="CX93" i="20"/>
  <c r="CW93" i="20"/>
  <c r="ED91" i="20"/>
  <c r="EC91" i="20"/>
  <c r="EB91" i="20"/>
  <c r="EA91" i="20"/>
  <c r="DZ91" i="20"/>
  <c r="DY91" i="20"/>
  <c r="DX91" i="20"/>
  <c r="DW91" i="20"/>
  <c r="DV91" i="20"/>
  <c r="DU91" i="20"/>
  <c r="DT91" i="20"/>
  <c r="DS91" i="20"/>
  <c r="DR91" i="20"/>
  <c r="DQ91" i="20"/>
  <c r="DP91" i="20"/>
  <c r="DO91" i="20"/>
  <c r="DN91" i="20"/>
  <c r="DM91" i="20"/>
  <c r="DL91" i="20"/>
  <c r="DK91" i="20"/>
  <c r="DJ91" i="20"/>
  <c r="DI91" i="20"/>
  <c r="DH91" i="20"/>
  <c r="DG91" i="20"/>
  <c r="DF91" i="20"/>
  <c r="DE91" i="20"/>
  <c r="DD91" i="20"/>
  <c r="DC91" i="20"/>
  <c r="DB91" i="20"/>
  <c r="DA91" i="20"/>
  <c r="CZ91" i="20"/>
  <c r="CY91" i="20"/>
  <c r="CX91" i="20"/>
  <c r="CW91" i="20"/>
  <c r="ED89" i="20"/>
  <c r="EC89" i="20"/>
  <c r="EB89" i="20"/>
  <c r="EA89" i="20"/>
  <c r="DZ89" i="20"/>
  <c r="DY89" i="20"/>
  <c r="DX89" i="20"/>
  <c r="DW89" i="20"/>
  <c r="DV89" i="20"/>
  <c r="DU89" i="20"/>
  <c r="DT89" i="20"/>
  <c r="DS89" i="20"/>
  <c r="DR89" i="20"/>
  <c r="DQ89" i="20"/>
  <c r="DP89" i="20"/>
  <c r="DO89" i="20"/>
  <c r="DN89" i="20"/>
  <c r="DM89" i="20"/>
  <c r="DL89" i="20"/>
  <c r="DK89" i="20"/>
  <c r="DJ89" i="20"/>
  <c r="DI89" i="20"/>
  <c r="DH89" i="20"/>
  <c r="DG89" i="20"/>
  <c r="DF89" i="20"/>
  <c r="DE89" i="20"/>
  <c r="DD89" i="20"/>
  <c r="DC89" i="20"/>
  <c r="DB89" i="20"/>
  <c r="DA89" i="20"/>
  <c r="CZ89" i="20"/>
  <c r="CY89" i="20"/>
  <c r="CX89" i="20"/>
  <c r="CW89" i="20"/>
  <c r="ED87" i="20"/>
  <c r="EC87" i="20"/>
  <c r="EB87" i="20"/>
  <c r="EA87" i="20"/>
  <c r="DZ87" i="20"/>
  <c r="DY87" i="20"/>
  <c r="DX87" i="20"/>
  <c r="DW87" i="20"/>
  <c r="DV87" i="20"/>
  <c r="DU87" i="20"/>
  <c r="DT87" i="20"/>
  <c r="DS87" i="20"/>
  <c r="DR87" i="20"/>
  <c r="DQ87" i="20"/>
  <c r="DP87" i="20"/>
  <c r="DO87" i="20"/>
  <c r="DN87" i="20"/>
  <c r="DM87" i="20"/>
  <c r="DL87" i="20"/>
  <c r="DK87" i="20"/>
  <c r="DJ87" i="20"/>
  <c r="DI87" i="20"/>
  <c r="DH87" i="20"/>
  <c r="DG87" i="20"/>
  <c r="DF87" i="20"/>
  <c r="DE87" i="20"/>
  <c r="DD87" i="20"/>
  <c r="DC87" i="20"/>
  <c r="DB87" i="20"/>
  <c r="DA87" i="20"/>
  <c r="CZ87" i="20"/>
  <c r="CY87" i="20"/>
  <c r="CX87" i="20"/>
  <c r="CW87" i="20"/>
  <c r="ED85" i="20"/>
  <c r="EC85" i="20"/>
  <c r="EB85" i="20"/>
  <c r="EA85" i="20"/>
  <c r="DZ85" i="20"/>
  <c r="DY85" i="20"/>
  <c r="DX85" i="20"/>
  <c r="DW85" i="20"/>
  <c r="DV85" i="20"/>
  <c r="DU85" i="20"/>
  <c r="DT85" i="20"/>
  <c r="DS85" i="20"/>
  <c r="DR85" i="20"/>
  <c r="DQ85" i="20"/>
  <c r="DP85" i="20"/>
  <c r="DO85" i="20"/>
  <c r="DN85" i="20"/>
  <c r="DM85" i="20"/>
  <c r="DL85" i="20"/>
  <c r="DK85" i="20"/>
  <c r="DJ85" i="20"/>
  <c r="DI85" i="20"/>
  <c r="DH85" i="20"/>
  <c r="DG85" i="20"/>
  <c r="DF85" i="20"/>
  <c r="DE85" i="20"/>
  <c r="DD85" i="20"/>
  <c r="DC85" i="20"/>
  <c r="DB85" i="20"/>
  <c r="DA85" i="20"/>
  <c r="CZ85" i="20"/>
  <c r="CY85" i="20"/>
  <c r="CX85" i="20"/>
  <c r="CW85" i="20"/>
  <c r="ED83" i="20"/>
  <c r="EC83" i="20"/>
  <c r="EB83" i="20"/>
  <c r="EA83" i="20"/>
  <c r="DZ83" i="20"/>
  <c r="DY83" i="20"/>
  <c r="DX83" i="20"/>
  <c r="DW83" i="20"/>
  <c r="DV83" i="20"/>
  <c r="DU83" i="20"/>
  <c r="DT83" i="20"/>
  <c r="DS83" i="20"/>
  <c r="DR83" i="20"/>
  <c r="DQ83" i="20"/>
  <c r="DP83" i="20"/>
  <c r="DO83" i="20"/>
  <c r="DN83" i="20"/>
  <c r="DM83" i="20"/>
  <c r="DL83" i="20"/>
  <c r="DK83" i="20"/>
  <c r="DJ83" i="20"/>
  <c r="DI83" i="20"/>
  <c r="DH83" i="20"/>
  <c r="DG83" i="20"/>
  <c r="DF83" i="20"/>
  <c r="DE83" i="20"/>
  <c r="DD83" i="20"/>
  <c r="DC83" i="20"/>
  <c r="DB83" i="20"/>
  <c r="DA83" i="20"/>
  <c r="CZ83" i="20"/>
  <c r="CY83" i="20"/>
  <c r="CX83" i="20"/>
  <c r="CW83" i="20"/>
  <c r="ED81" i="20"/>
  <c r="EC81" i="20"/>
  <c r="EB81" i="20"/>
  <c r="EA81" i="20"/>
  <c r="DZ81" i="20"/>
  <c r="DY81" i="20"/>
  <c r="DX81" i="20"/>
  <c r="DW81" i="20"/>
  <c r="DV81" i="20"/>
  <c r="DU81" i="20"/>
  <c r="DT81" i="20"/>
  <c r="DS81" i="20"/>
  <c r="DR81" i="20"/>
  <c r="DQ81" i="20"/>
  <c r="DP81" i="20"/>
  <c r="DO81" i="20"/>
  <c r="DN81" i="20"/>
  <c r="DM81" i="20"/>
  <c r="DL81" i="20"/>
  <c r="DK81" i="20"/>
  <c r="DJ81" i="20"/>
  <c r="DI81" i="20"/>
  <c r="DH81" i="20"/>
  <c r="DG81" i="20"/>
  <c r="DF81" i="20"/>
  <c r="DE81" i="20"/>
  <c r="DD81" i="20"/>
  <c r="DC81" i="20"/>
  <c r="DB81" i="20"/>
  <c r="DA81" i="20"/>
  <c r="CZ81" i="20"/>
  <c r="CY81" i="20"/>
  <c r="CX81" i="20"/>
  <c r="CW81" i="20"/>
  <c r="ED77" i="20"/>
  <c r="EC77" i="20"/>
  <c r="EB77" i="20"/>
  <c r="EA77" i="20"/>
  <c r="DZ77" i="20"/>
  <c r="DY77" i="20"/>
  <c r="DX77" i="20"/>
  <c r="DW77" i="20"/>
  <c r="DV77" i="20"/>
  <c r="DU77" i="20"/>
  <c r="DT77" i="20"/>
  <c r="DS77" i="20"/>
  <c r="DR77" i="20"/>
  <c r="DQ77" i="20"/>
  <c r="DP77" i="20"/>
  <c r="DO77" i="20"/>
  <c r="DN77" i="20"/>
  <c r="DM77" i="20"/>
  <c r="DL77" i="20"/>
  <c r="DK77" i="20"/>
  <c r="DJ77" i="20"/>
  <c r="DI77" i="20"/>
  <c r="DH77" i="20"/>
  <c r="DG77" i="20"/>
  <c r="DF77" i="20"/>
  <c r="DE77" i="20"/>
  <c r="DD77" i="20"/>
  <c r="DC77" i="20"/>
  <c r="DB77" i="20"/>
  <c r="DA77" i="20"/>
  <c r="CZ77" i="20"/>
  <c r="CY77" i="20"/>
  <c r="CX77" i="20"/>
  <c r="CW77" i="20"/>
  <c r="ED75" i="20"/>
  <c r="EC75" i="20"/>
  <c r="EB75" i="20"/>
  <c r="EA75" i="20"/>
  <c r="DZ75" i="20"/>
  <c r="DY75" i="20"/>
  <c r="DX75" i="20"/>
  <c r="DW75" i="20"/>
  <c r="DV75" i="20"/>
  <c r="DU75" i="20"/>
  <c r="DT75" i="20"/>
  <c r="DS75" i="20"/>
  <c r="DR75" i="20"/>
  <c r="DQ75" i="20"/>
  <c r="DP75" i="20"/>
  <c r="DO75" i="20"/>
  <c r="DN75" i="20"/>
  <c r="DM75" i="20"/>
  <c r="DL75" i="20"/>
  <c r="DK75" i="20"/>
  <c r="DJ75" i="20"/>
  <c r="DI75" i="20"/>
  <c r="DH75" i="20"/>
  <c r="DG75" i="20"/>
  <c r="DF75" i="20"/>
  <c r="DE75" i="20"/>
  <c r="DD75" i="20"/>
  <c r="DC75" i="20"/>
  <c r="DB75" i="20"/>
  <c r="DA75" i="20"/>
  <c r="CZ75" i="20"/>
  <c r="CY75" i="20"/>
  <c r="CX75" i="20"/>
  <c r="CW75" i="20"/>
  <c r="ED73" i="20"/>
  <c r="EC73" i="20"/>
  <c r="EB73" i="20"/>
  <c r="EA73" i="20"/>
  <c r="DZ73" i="20"/>
  <c r="DY73" i="20"/>
  <c r="DX73" i="20"/>
  <c r="DW73" i="20"/>
  <c r="DV73" i="20"/>
  <c r="DU73" i="20"/>
  <c r="DT73" i="20"/>
  <c r="DS73" i="20"/>
  <c r="DR73" i="20"/>
  <c r="DQ73" i="20"/>
  <c r="DP73" i="20"/>
  <c r="DO73" i="20"/>
  <c r="DN73" i="20"/>
  <c r="DM73" i="20"/>
  <c r="DL73" i="20"/>
  <c r="DK73" i="20"/>
  <c r="DJ73" i="20"/>
  <c r="DI73" i="20"/>
  <c r="DH73" i="20"/>
  <c r="DG73" i="20"/>
  <c r="DF73" i="20"/>
  <c r="DE73" i="20"/>
  <c r="DD73" i="20"/>
  <c r="DC73" i="20"/>
  <c r="DB73" i="20"/>
  <c r="DA73" i="20"/>
  <c r="CZ73" i="20"/>
  <c r="CY73" i="20"/>
  <c r="CX73" i="20"/>
  <c r="CW73" i="20"/>
  <c r="ED71" i="20"/>
  <c r="EC71" i="20"/>
  <c r="EB71" i="20"/>
  <c r="EA71" i="20"/>
  <c r="DZ71" i="20"/>
  <c r="DY71" i="20"/>
  <c r="DX71" i="20"/>
  <c r="DW71" i="20"/>
  <c r="DV71" i="20"/>
  <c r="DU71" i="20"/>
  <c r="DT71" i="20"/>
  <c r="DS71" i="20"/>
  <c r="DR71" i="20"/>
  <c r="DQ71" i="20"/>
  <c r="DP71" i="20"/>
  <c r="DO71" i="20"/>
  <c r="DN71" i="20"/>
  <c r="DM71" i="20"/>
  <c r="DL71" i="20"/>
  <c r="DK71" i="20"/>
  <c r="DJ71" i="20"/>
  <c r="DI71" i="20"/>
  <c r="DH71" i="20"/>
  <c r="DG71" i="20"/>
  <c r="DF71" i="20"/>
  <c r="DE71" i="20"/>
  <c r="DD71" i="20"/>
  <c r="DC71" i="20"/>
  <c r="DB71" i="20"/>
  <c r="DA71" i="20"/>
  <c r="CZ71" i="20"/>
  <c r="CY71" i="20"/>
  <c r="CX71" i="20"/>
  <c r="CW71" i="20"/>
  <c r="ED69" i="20"/>
  <c r="EC69" i="20"/>
  <c r="EB69" i="20"/>
  <c r="EA69" i="20"/>
  <c r="DZ69" i="20"/>
  <c r="DY69" i="20"/>
  <c r="DX69" i="20"/>
  <c r="DW69" i="20"/>
  <c r="DV69" i="20"/>
  <c r="DU69" i="20"/>
  <c r="DT69" i="20"/>
  <c r="DS69" i="20"/>
  <c r="DR69" i="20"/>
  <c r="DQ69" i="20"/>
  <c r="DP69" i="20"/>
  <c r="DO69" i="20"/>
  <c r="DN69" i="20"/>
  <c r="DM69" i="20"/>
  <c r="DL69" i="20"/>
  <c r="DK69" i="20"/>
  <c r="DJ69" i="20"/>
  <c r="DI69" i="20"/>
  <c r="DH69" i="20"/>
  <c r="DG69" i="20"/>
  <c r="DF69" i="20"/>
  <c r="DE69" i="20"/>
  <c r="DD69" i="20"/>
  <c r="DC69" i="20"/>
  <c r="DB69" i="20"/>
  <c r="DA69" i="20"/>
  <c r="CZ69" i="20"/>
  <c r="CY69" i="20"/>
  <c r="CX69" i="20"/>
  <c r="CW69" i="20"/>
  <c r="ED67" i="20"/>
  <c r="EC67" i="20"/>
  <c r="EB67" i="20"/>
  <c r="EA67" i="20"/>
  <c r="DZ67" i="20"/>
  <c r="DY67" i="20"/>
  <c r="DX67" i="20"/>
  <c r="DW67" i="20"/>
  <c r="DV67" i="20"/>
  <c r="DU67" i="20"/>
  <c r="DT67" i="20"/>
  <c r="DS67" i="20"/>
  <c r="DR67" i="20"/>
  <c r="DQ67" i="20"/>
  <c r="DP67" i="20"/>
  <c r="DO67" i="20"/>
  <c r="DN67" i="20"/>
  <c r="DM67" i="20"/>
  <c r="DL67" i="20"/>
  <c r="DK67" i="20"/>
  <c r="DJ67" i="20"/>
  <c r="DI67" i="20"/>
  <c r="DH67" i="20"/>
  <c r="DG67" i="20"/>
  <c r="DF67" i="20"/>
  <c r="DE67" i="20"/>
  <c r="DD67" i="20"/>
  <c r="DC67" i="20"/>
  <c r="DB67" i="20"/>
  <c r="DA67" i="20"/>
  <c r="CZ67" i="20"/>
  <c r="CY67" i="20"/>
  <c r="CX67" i="20"/>
  <c r="CW67" i="20"/>
  <c r="ED65" i="20"/>
  <c r="EC65" i="20"/>
  <c r="EB65" i="20"/>
  <c r="EA65" i="20"/>
  <c r="DZ65" i="20"/>
  <c r="DY65" i="20"/>
  <c r="DX65" i="20"/>
  <c r="DW65" i="20"/>
  <c r="DV65" i="20"/>
  <c r="DU65" i="20"/>
  <c r="DT65" i="20"/>
  <c r="DS65" i="20"/>
  <c r="DR65" i="20"/>
  <c r="DQ65" i="20"/>
  <c r="DP65" i="20"/>
  <c r="DO65" i="20"/>
  <c r="DN65" i="20"/>
  <c r="DM65" i="20"/>
  <c r="DL65" i="20"/>
  <c r="DK65" i="20"/>
  <c r="DJ65" i="20"/>
  <c r="DI65" i="20"/>
  <c r="DH65" i="20"/>
  <c r="DG65" i="20"/>
  <c r="DF65" i="20"/>
  <c r="DE65" i="20"/>
  <c r="DD65" i="20"/>
  <c r="DC65" i="20"/>
  <c r="DB65" i="20"/>
  <c r="DA65" i="20"/>
  <c r="CZ65" i="20"/>
  <c r="CY65" i="20"/>
  <c r="CX65" i="20"/>
  <c r="CW65" i="20"/>
  <c r="ED61" i="20"/>
  <c r="EC61" i="20"/>
  <c r="EB61" i="20"/>
  <c r="EA61" i="20"/>
  <c r="DZ61" i="20"/>
  <c r="DY61" i="20"/>
  <c r="DX61" i="20"/>
  <c r="DW61" i="20"/>
  <c r="DV61" i="20"/>
  <c r="DU61" i="20"/>
  <c r="DT61" i="20"/>
  <c r="DS61" i="20"/>
  <c r="DR61" i="20"/>
  <c r="DQ61" i="20"/>
  <c r="DP61" i="20"/>
  <c r="DO61" i="20"/>
  <c r="DN61" i="20"/>
  <c r="DM61" i="20"/>
  <c r="DL61" i="20"/>
  <c r="DK61" i="20"/>
  <c r="DJ61" i="20"/>
  <c r="DI61" i="20"/>
  <c r="DH61" i="20"/>
  <c r="DG61" i="20"/>
  <c r="DF61" i="20"/>
  <c r="DE61" i="20"/>
  <c r="DD61" i="20"/>
  <c r="DC61" i="20"/>
  <c r="DB61" i="20"/>
  <c r="DA61" i="20"/>
  <c r="CZ61" i="20"/>
  <c r="CY61" i="20"/>
  <c r="CX61" i="20"/>
  <c r="CW61" i="20"/>
  <c r="ED59" i="20"/>
  <c r="EC59" i="20"/>
  <c r="EB59" i="20"/>
  <c r="EA59" i="20"/>
  <c r="DZ59" i="20"/>
  <c r="DY59" i="20"/>
  <c r="DX59" i="20"/>
  <c r="DW59" i="20"/>
  <c r="DV59" i="20"/>
  <c r="DU59" i="20"/>
  <c r="DT59" i="20"/>
  <c r="DS59" i="20"/>
  <c r="DR59" i="20"/>
  <c r="DQ59" i="20"/>
  <c r="DP59" i="20"/>
  <c r="DO59" i="20"/>
  <c r="DN59" i="20"/>
  <c r="DM59" i="20"/>
  <c r="DL59" i="20"/>
  <c r="DK59" i="20"/>
  <c r="DJ59" i="20"/>
  <c r="DI59" i="20"/>
  <c r="DH59" i="20"/>
  <c r="DG59" i="20"/>
  <c r="DF59" i="20"/>
  <c r="DE59" i="20"/>
  <c r="DD59" i="20"/>
  <c r="DC59" i="20"/>
  <c r="DB59" i="20"/>
  <c r="DA59" i="20"/>
  <c r="CZ59" i="20"/>
  <c r="CY59" i="20"/>
  <c r="CX59" i="20"/>
  <c r="CW59" i="20"/>
  <c r="ED57" i="20"/>
  <c r="EC57" i="20"/>
  <c r="EB57" i="20"/>
  <c r="EA57" i="20"/>
  <c r="DZ57" i="20"/>
  <c r="DY57" i="20"/>
  <c r="DX57" i="20"/>
  <c r="DW57" i="20"/>
  <c r="DV57" i="20"/>
  <c r="DU57" i="20"/>
  <c r="DT57" i="20"/>
  <c r="DS57" i="20"/>
  <c r="DR57" i="20"/>
  <c r="DQ57" i="20"/>
  <c r="DP57" i="20"/>
  <c r="DO57" i="20"/>
  <c r="DN57" i="20"/>
  <c r="DM57" i="20"/>
  <c r="DL57" i="20"/>
  <c r="DK57" i="20"/>
  <c r="DJ57" i="20"/>
  <c r="DI57" i="20"/>
  <c r="DH57" i="20"/>
  <c r="DG57" i="20"/>
  <c r="DF57" i="20"/>
  <c r="DE57" i="20"/>
  <c r="DD57" i="20"/>
  <c r="DC57" i="20"/>
  <c r="DB57" i="20"/>
  <c r="DA57" i="20"/>
  <c r="CZ57" i="20"/>
  <c r="CY57" i="20"/>
  <c r="CX57" i="20"/>
  <c r="CW57" i="20"/>
  <c r="ED55" i="20"/>
  <c r="EC55" i="20"/>
  <c r="EB55" i="20"/>
  <c r="EA55" i="20"/>
  <c r="DZ55" i="20"/>
  <c r="DY55" i="20"/>
  <c r="DX55" i="20"/>
  <c r="DW55" i="20"/>
  <c r="DV55" i="20"/>
  <c r="DU55" i="20"/>
  <c r="DT55" i="20"/>
  <c r="DS55" i="20"/>
  <c r="DR55" i="20"/>
  <c r="DQ55" i="20"/>
  <c r="DP55" i="20"/>
  <c r="DO55" i="20"/>
  <c r="DN55" i="20"/>
  <c r="DM55" i="20"/>
  <c r="DL55" i="20"/>
  <c r="DK55" i="20"/>
  <c r="DJ55" i="20"/>
  <c r="DI55" i="20"/>
  <c r="DH55" i="20"/>
  <c r="DG55" i="20"/>
  <c r="DF55" i="20"/>
  <c r="DE55" i="20"/>
  <c r="DD55" i="20"/>
  <c r="DC55" i="20"/>
  <c r="DB55" i="20"/>
  <c r="DA55" i="20"/>
  <c r="CZ55" i="20"/>
  <c r="CY55" i="20"/>
  <c r="CX55" i="20"/>
  <c r="CW55" i="20"/>
  <c r="ED53" i="20"/>
  <c r="EC53" i="20"/>
  <c r="EB53" i="20"/>
  <c r="EA53" i="20"/>
  <c r="DZ53" i="20"/>
  <c r="DY53" i="20"/>
  <c r="DX53" i="20"/>
  <c r="DW53" i="20"/>
  <c r="DV53" i="20"/>
  <c r="DU53" i="20"/>
  <c r="DT53" i="20"/>
  <c r="DS53" i="20"/>
  <c r="DR53" i="20"/>
  <c r="DQ53" i="20"/>
  <c r="DP53" i="20"/>
  <c r="DO53" i="20"/>
  <c r="DN53" i="20"/>
  <c r="DM53" i="20"/>
  <c r="DL53" i="20"/>
  <c r="DK53" i="20"/>
  <c r="DJ53" i="20"/>
  <c r="DI53" i="20"/>
  <c r="DH53" i="20"/>
  <c r="DG53" i="20"/>
  <c r="DF53" i="20"/>
  <c r="DE53" i="20"/>
  <c r="DD53" i="20"/>
  <c r="DC53" i="20"/>
  <c r="DB53" i="20"/>
  <c r="DA53" i="20"/>
  <c r="CZ53" i="20"/>
  <c r="CY53" i="20"/>
  <c r="CX53" i="20"/>
  <c r="CW53" i="20"/>
  <c r="ED51" i="20"/>
  <c r="EC51" i="20"/>
  <c r="EB51" i="20"/>
  <c r="EA51" i="20"/>
  <c r="DZ51" i="20"/>
  <c r="DY51" i="20"/>
  <c r="DX51" i="20"/>
  <c r="DW51" i="20"/>
  <c r="DV51" i="20"/>
  <c r="DU51" i="20"/>
  <c r="DT51" i="20"/>
  <c r="DS51" i="20"/>
  <c r="DR51" i="20"/>
  <c r="DQ51" i="20"/>
  <c r="DP51" i="20"/>
  <c r="DO51" i="20"/>
  <c r="DN51" i="20"/>
  <c r="DM51" i="20"/>
  <c r="DL51" i="20"/>
  <c r="DK51" i="20"/>
  <c r="DJ51" i="20"/>
  <c r="DI51" i="20"/>
  <c r="DH51" i="20"/>
  <c r="DG51" i="20"/>
  <c r="DF51" i="20"/>
  <c r="DE51" i="20"/>
  <c r="DD51" i="20"/>
  <c r="DC51" i="20"/>
  <c r="DB51" i="20"/>
  <c r="DA51" i="20"/>
  <c r="CZ51" i="20"/>
  <c r="CY51" i="20"/>
  <c r="CX51" i="20"/>
  <c r="CW51" i="20"/>
  <c r="ED49" i="20"/>
  <c r="EC49" i="20"/>
  <c r="EB49" i="20"/>
  <c r="EA49" i="20"/>
  <c r="DZ49" i="20"/>
  <c r="DY49" i="20"/>
  <c r="DX49" i="20"/>
  <c r="DW49" i="20"/>
  <c r="DV49" i="20"/>
  <c r="DU49" i="20"/>
  <c r="DT49" i="20"/>
  <c r="DS49" i="20"/>
  <c r="DR49" i="20"/>
  <c r="DQ49" i="20"/>
  <c r="DP49" i="20"/>
  <c r="DO49" i="20"/>
  <c r="DN49" i="20"/>
  <c r="DM49" i="20"/>
  <c r="DL49" i="20"/>
  <c r="DK49" i="20"/>
  <c r="DJ49" i="20"/>
  <c r="DI49" i="20"/>
  <c r="DH49" i="20"/>
  <c r="DG49" i="20"/>
  <c r="DF49" i="20"/>
  <c r="DE49" i="20"/>
  <c r="DD49" i="20"/>
  <c r="DC49" i="20"/>
  <c r="DB49" i="20"/>
  <c r="DA49" i="20"/>
  <c r="CZ49" i="20"/>
  <c r="CY49" i="20"/>
  <c r="CX49" i="20"/>
  <c r="CW49" i="20"/>
  <c r="ED45" i="20"/>
  <c r="EC45" i="20"/>
  <c r="EB45" i="20"/>
  <c r="EA45" i="20"/>
  <c r="DZ45" i="20"/>
  <c r="DY45" i="20"/>
  <c r="DX45" i="20"/>
  <c r="DW45" i="20"/>
  <c r="DV45" i="20"/>
  <c r="DU45" i="20"/>
  <c r="DT45" i="20"/>
  <c r="DS45" i="20"/>
  <c r="DR45" i="20"/>
  <c r="DQ45" i="20"/>
  <c r="DP45" i="20"/>
  <c r="DO45" i="20"/>
  <c r="DN45" i="20"/>
  <c r="DM45" i="20"/>
  <c r="DL45" i="20"/>
  <c r="DK45" i="20"/>
  <c r="DJ45" i="20"/>
  <c r="DI45" i="20"/>
  <c r="DH45" i="20"/>
  <c r="DG45" i="20"/>
  <c r="DF45" i="20"/>
  <c r="DE45" i="20"/>
  <c r="DD45" i="20"/>
  <c r="DC45" i="20"/>
  <c r="DB45" i="20"/>
  <c r="DA45" i="20"/>
  <c r="CZ45" i="20"/>
  <c r="CY45" i="20"/>
  <c r="CX45" i="20"/>
  <c r="CW45" i="20"/>
  <c r="ED43" i="20"/>
  <c r="EC43" i="20"/>
  <c r="EB43" i="20"/>
  <c r="EA43" i="20"/>
  <c r="DZ43" i="20"/>
  <c r="DY43" i="20"/>
  <c r="DX43" i="20"/>
  <c r="DW43" i="20"/>
  <c r="DV43" i="20"/>
  <c r="DU43" i="20"/>
  <c r="DT43" i="20"/>
  <c r="DS43" i="20"/>
  <c r="DR43" i="20"/>
  <c r="DQ43" i="20"/>
  <c r="DP43" i="20"/>
  <c r="DO43" i="20"/>
  <c r="DN43" i="20"/>
  <c r="DM43" i="20"/>
  <c r="DL43" i="20"/>
  <c r="DK43" i="20"/>
  <c r="DJ43" i="20"/>
  <c r="DI43" i="20"/>
  <c r="DH43" i="20"/>
  <c r="DG43" i="20"/>
  <c r="DF43" i="20"/>
  <c r="DE43" i="20"/>
  <c r="DD43" i="20"/>
  <c r="DC43" i="20"/>
  <c r="DB43" i="20"/>
  <c r="DA43" i="20"/>
  <c r="CZ43" i="20"/>
  <c r="CY43" i="20"/>
  <c r="CX43" i="20"/>
  <c r="CW43" i="20"/>
  <c r="ED41" i="20"/>
  <c r="EC41" i="20"/>
  <c r="EB41" i="20"/>
  <c r="EA41" i="20"/>
  <c r="DZ41" i="20"/>
  <c r="DY41" i="20"/>
  <c r="DX41" i="20"/>
  <c r="DW41" i="20"/>
  <c r="DV41" i="20"/>
  <c r="DU41" i="20"/>
  <c r="DT41" i="20"/>
  <c r="DS41" i="20"/>
  <c r="DR41" i="20"/>
  <c r="DQ41" i="20"/>
  <c r="DP41" i="20"/>
  <c r="DO41" i="20"/>
  <c r="DN41" i="20"/>
  <c r="DM41" i="20"/>
  <c r="DL41" i="20"/>
  <c r="DK41" i="20"/>
  <c r="DJ41" i="20"/>
  <c r="DI41" i="20"/>
  <c r="DH41" i="20"/>
  <c r="DG41" i="20"/>
  <c r="DF41" i="20"/>
  <c r="DE41" i="20"/>
  <c r="DD41" i="20"/>
  <c r="DC41" i="20"/>
  <c r="DB41" i="20"/>
  <c r="DA41" i="20"/>
  <c r="CZ41" i="20"/>
  <c r="CY41" i="20"/>
  <c r="CX41" i="20"/>
  <c r="CW41" i="20"/>
  <c r="ED39" i="20"/>
  <c r="EC39" i="20"/>
  <c r="EB39" i="20"/>
  <c r="EA39" i="20"/>
  <c r="DZ39" i="20"/>
  <c r="DY39" i="20"/>
  <c r="DX39" i="20"/>
  <c r="DW39" i="20"/>
  <c r="DV39" i="20"/>
  <c r="DU39" i="20"/>
  <c r="DT39" i="20"/>
  <c r="DS39" i="20"/>
  <c r="DR39" i="20"/>
  <c r="DQ39" i="20"/>
  <c r="DP39" i="20"/>
  <c r="DO39" i="20"/>
  <c r="DN39" i="20"/>
  <c r="DM39" i="20"/>
  <c r="DL39" i="20"/>
  <c r="DK39" i="20"/>
  <c r="DJ39" i="20"/>
  <c r="DI39" i="20"/>
  <c r="DH39" i="20"/>
  <c r="DG39" i="20"/>
  <c r="DF39" i="20"/>
  <c r="DE39" i="20"/>
  <c r="DD39" i="20"/>
  <c r="DC39" i="20"/>
  <c r="DB39" i="20"/>
  <c r="DA39" i="20"/>
  <c r="CZ39" i="20"/>
  <c r="CY39" i="20"/>
  <c r="CX39" i="20"/>
  <c r="CW39" i="20"/>
  <c r="ED37" i="20"/>
  <c r="EC37" i="20"/>
  <c r="EB37" i="20"/>
  <c r="EA37" i="20"/>
  <c r="DZ37" i="20"/>
  <c r="DY37" i="20"/>
  <c r="DX37" i="20"/>
  <c r="DW37" i="20"/>
  <c r="DV37" i="20"/>
  <c r="DU37" i="20"/>
  <c r="DT37" i="20"/>
  <c r="DS37" i="20"/>
  <c r="DR37" i="20"/>
  <c r="DQ37" i="20"/>
  <c r="DP37" i="20"/>
  <c r="DO37" i="20"/>
  <c r="DN37" i="20"/>
  <c r="DM37" i="20"/>
  <c r="DL37" i="20"/>
  <c r="DK37" i="20"/>
  <c r="DJ37" i="20"/>
  <c r="DI37" i="20"/>
  <c r="DH37" i="20"/>
  <c r="DG37" i="20"/>
  <c r="DF37" i="20"/>
  <c r="DE37" i="20"/>
  <c r="DD37" i="20"/>
  <c r="DC37" i="20"/>
  <c r="DB37" i="20"/>
  <c r="DA37" i="20"/>
  <c r="CZ37" i="20"/>
  <c r="CY37" i="20"/>
  <c r="CX37" i="20"/>
  <c r="CW37" i="20"/>
  <c r="ED35" i="20"/>
  <c r="ED33" i="20"/>
  <c r="ED29" i="20"/>
  <c r="ED27" i="20"/>
  <c r="ED25" i="20"/>
  <c r="ED23" i="20"/>
  <c r="ED21" i="20"/>
  <c r="EC35" i="20"/>
  <c r="EC33" i="20"/>
  <c r="EC29" i="20"/>
  <c r="EC27" i="20"/>
  <c r="EC25" i="20"/>
  <c r="EC23" i="20"/>
  <c r="EC21" i="20"/>
  <c r="EB35" i="20"/>
  <c r="EB33" i="20"/>
  <c r="EB29" i="20"/>
  <c r="EB27" i="20"/>
  <c r="EB25" i="20"/>
  <c r="EB23" i="20"/>
  <c r="EB21" i="20"/>
  <c r="EA35" i="20"/>
  <c r="EA33" i="20"/>
  <c r="EA29" i="20"/>
  <c r="EA27" i="20"/>
  <c r="EA25" i="20"/>
  <c r="EA23" i="20"/>
  <c r="EA21" i="20"/>
  <c r="DZ35" i="20"/>
  <c r="DZ33" i="20"/>
  <c r="DZ29" i="20"/>
  <c r="DZ27" i="20"/>
  <c r="DZ25" i="20"/>
  <c r="DZ23" i="20"/>
  <c r="DZ21" i="20"/>
  <c r="DY35" i="20"/>
  <c r="DY33" i="20"/>
  <c r="DY29" i="20"/>
  <c r="DY27" i="20"/>
  <c r="DY25" i="20"/>
  <c r="DY23" i="20"/>
  <c r="DY21" i="20"/>
  <c r="DX35" i="20"/>
  <c r="DX33" i="20"/>
  <c r="DX29" i="20"/>
  <c r="DX27" i="20"/>
  <c r="DX25" i="20"/>
  <c r="DX23" i="20"/>
  <c r="DX21" i="20"/>
  <c r="DW35" i="20"/>
  <c r="DW33" i="20"/>
  <c r="DW29" i="20"/>
  <c r="DW27" i="20"/>
  <c r="DW25" i="20"/>
  <c r="DW23" i="20"/>
  <c r="DW21" i="20"/>
  <c r="DV35" i="20"/>
  <c r="DV33" i="20"/>
  <c r="DV29" i="20"/>
  <c r="DV27" i="20"/>
  <c r="DV25" i="20"/>
  <c r="DV23" i="20"/>
  <c r="DV21" i="20"/>
  <c r="DU35" i="20"/>
  <c r="DU33" i="20"/>
  <c r="DU29" i="20"/>
  <c r="DU27" i="20"/>
  <c r="DU25" i="20"/>
  <c r="DU23" i="20"/>
  <c r="DU21" i="20"/>
  <c r="DT35" i="20"/>
  <c r="DT33" i="20"/>
  <c r="DT29" i="20"/>
  <c r="DT27" i="20"/>
  <c r="DT25" i="20"/>
  <c r="DT23" i="20"/>
  <c r="DT21" i="20"/>
  <c r="DS35" i="20"/>
  <c r="DS33" i="20"/>
  <c r="DS29" i="20"/>
  <c r="DS27" i="20"/>
  <c r="DS25" i="20"/>
  <c r="DS23" i="20"/>
  <c r="DS21" i="20"/>
  <c r="CW35" i="20"/>
  <c r="CW33" i="20"/>
  <c r="CW29" i="20"/>
  <c r="CX35" i="20"/>
  <c r="CX33" i="20"/>
  <c r="CX29" i="20"/>
  <c r="CX27" i="20"/>
  <c r="CX25" i="20"/>
  <c r="CX23" i="20"/>
  <c r="CY35" i="20"/>
  <c r="CY33" i="20"/>
  <c r="CY29" i="20"/>
  <c r="CY27" i="20"/>
  <c r="CY25" i="20"/>
  <c r="CY23" i="20"/>
  <c r="CZ35" i="20"/>
  <c r="CZ33" i="20"/>
  <c r="CZ29" i="20"/>
  <c r="CZ27" i="20"/>
  <c r="CZ25" i="20"/>
  <c r="CZ23" i="20"/>
  <c r="DA35" i="20"/>
  <c r="DA33" i="20"/>
  <c r="DA29" i="20"/>
  <c r="DA27" i="20"/>
  <c r="DA25" i="20"/>
  <c r="DA23" i="20"/>
  <c r="DA21" i="20"/>
  <c r="DB35" i="20"/>
  <c r="DB33" i="20"/>
  <c r="DB29" i="20"/>
  <c r="DB27" i="20"/>
  <c r="DB25" i="20"/>
  <c r="DB23" i="20"/>
  <c r="DB21" i="20"/>
  <c r="DC35" i="20"/>
  <c r="DC33" i="20"/>
  <c r="DC29" i="20"/>
  <c r="DC27" i="20"/>
  <c r="DC25" i="20"/>
  <c r="DC23" i="20"/>
  <c r="DC21" i="20"/>
  <c r="DD35" i="20"/>
  <c r="DD33" i="20"/>
  <c r="DD29" i="20"/>
  <c r="DD27" i="20"/>
  <c r="DD25" i="20"/>
  <c r="DD23" i="20"/>
  <c r="DD21" i="20"/>
  <c r="DE35" i="20"/>
  <c r="DE33" i="20"/>
  <c r="DE29" i="20"/>
  <c r="DE27" i="20"/>
  <c r="DE25" i="20"/>
  <c r="DE23" i="20"/>
  <c r="DE21" i="20"/>
  <c r="DF35" i="20"/>
  <c r="DF33" i="20"/>
  <c r="DF29" i="20"/>
  <c r="DF27" i="20"/>
  <c r="DF25" i="20"/>
  <c r="DF23" i="20"/>
  <c r="DF21" i="20"/>
  <c r="DG35" i="20"/>
  <c r="DG33" i="20"/>
  <c r="DG29" i="20"/>
  <c r="DG27" i="20"/>
  <c r="DG25" i="20"/>
  <c r="DG23" i="20"/>
  <c r="DG21" i="20"/>
  <c r="DH35" i="20"/>
  <c r="DH33" i="20"/>
  <c r="DH29" i="20"/>
  <c r="DH27" i="20"/>
  <c r="DH25" i="20"/>
  <c r="DH23" i="20"/>
  <c r="DH21" i="20"/>
  <c r="DI35" i="20"/>
  <c r="DI33" i="20"/>
  <c r="DI29" i="20"/>
  <c r="DI27" i="20"/>
  <c r="DI25" i="20"/>
  <c r="DI23" i="20"/>
  <c r="DI21" i="20"/>
  <c r="DJ35" i="20"/>
  <c r="DJ33" i="20"/>
  <c r="DJ29" i="20"/>
  <c r="DJ27" i="20"/>
  <c r="DJ25" i="20"/>
  <c r="DJ23" i="20"/>
  <c r="DJ21" i="20"/>
  <c r="DK35" i="20"/>
  <c r="DK33" i="20"/>
  <c r="DK29" i="20"/>
  <c r="DK27" i="20"/>
  <c r="DK25" i="20"/>
  <c r="DK23" i="20"/>
  <c r="DK21" i="20"/>
  <c r="DL35" i="20"/>
  <c r="DL33" i="20"/>
  <c r="DL29" i="20"/>
  <c r="DL27" i="20"/>
  <c r="DL25" i="20"/>
  <c r="DL23" i="20"/>
  <c r="DL21" i="20"/>
  <c r="DM35" i="20"/>
  <c r="DM33" i="20"/>
  <c r="DM29" i="20"/>
  <c r="DM27" i="20"/>
  <c r="DM25" i="20"/>
  <c r="DM23" i="20"/>
  <c r="DM21" i="20"/>
  <c r="DN35" i="20"/>
  <c r="DN33" i="20"/>
  <c r="DN29" i="20"/>
  <c r="DN27" i="20"/>
  <c r="DN25" i="20"/>
  <c r="DN23" i="20"/>
  <c r="DN21" i="20"/>
  <c r="DO35" i="20"/>
  <c r="DO33" i="20"/>
  <c r="DO29" i="20"/>
  <c r="DO27" i="20"/>
  <c r="DO25" i="20"/>
  <c r="DO23" i="20"/>
  <c r="DO21" i="20"/>
  <c r="DP35" i="20"/>
  <c r="DP33" i="20"/>
  <c r="DP29" i="20"/>
  <c r="DP27" i="20"/>
  <c r="DP25" i="20"/>
  <c r="DP23" i="20"/>
  <c r="DQ35" i="20"/>
  <c r="DQ33" i="20"/>
  <c r="DQ29" i="20"/>
  <c r="DQ27" i="20"/>
  <c r="DQ25" i="20"/>
  <c r="DQ23" i="20"/>
  <c r="DQ21" i="20"/>
  <c r="DR29" i="20"/>
  <c r="DR33" i="20"/>
  <c r="DR21" i="20"/>
  <c r="DR35" i="20"/>
  <c r="DR27" i="20"/>
  <c r="DR25" i="20"/>
  <c r="DR23" i="20"/>
  <c r="AL9" i="20" l="1"/>
  <c r="AK9" i="20"/>
  <c r="AJ9" i="20"/>
  <c r="L142" i="20" l="1"/>
  <c r="L143" i="20"/>
  <c r="L144" i="20"/>
  <c r="L145" i="20"/>
  <c r="L146" i="20"/>
  <c r="L147" i="20"/>
  <c r="L141" i="20"/>
  <c r="L126" i="20"/>
  <c r="L127" i="20"/>
  <c r="L128" i="20"/>
  <c r="L129" i="20"/>
  <c r="L130" i="20"/>
  <c r="L131" i="20"/>
  <c r="L125" i="20"/>
  <c r="L111" i="20"/>
  <c r="L112" i="20"/>
  <c r="L113" i="20"/>
  <c r="L114" i="20"/>
  <c r="L115" i="20"/>
  <c r="L110" i="20"/>
  <c r="L94" i="20"/>
  <c r="L95" i="20"/>
  <c r="L96" i="20"/>
  <c r="L97" i="20"/>
  <c r="L98" i="20"/>
  <c r="L99" i="20"/>
  <c r="L93" i="20"/>
  <c r="L78" i="20"/>
  <c r="L79" i="20"/>
  <c r="L80" i="20"/>
  <c r="L81" i="20"/>
  <c r="L82" i="20"/>
  <c r="L83" i="20"/>
  <c r="L77" i="20"/>
  <c r="L61" i="20"/>
  <c r="L62" i="20"/>
  <c r="L63" i="20"/>
  <c r="L64" i="20"/>
  <c r="L65" i="20"/>
  <c r="L66" i="20"/>
  <c r="L67" i="20"/>
  <c r="L60" i="20"/>
  <c r="L45" i="20"/>
  <c r="L46" i="20"/>
  <c r="L47" i="20"/>
  <c r="L48" i="20"/>
  <c r="L49" i="20"/>
  <c r="L50" i="20"/>
  <c r="L51" i="20"/>
  <c r="L44" i="20"/>
  <c r="L28" i="20"/>
  <c r="L29" i="20"/>
  <c r="L30" i="20"/>
  <c r="L31" i="20"/>
  <c r="L32" i="20"/>
  <c r="L33" i="20"/>
  <c r="L34" i="20"/>
  <c r="L35" i="20"/>
  <c r="K21" i="20"/>
  <c r="K147" i="20"/>
  <c r="K146" i="20"/>
  <c r="K145" i="20"/>
  <c r="K144" i="20"/>
  <c r="K143" i="20"/>
  <c r="K142" i="20"/>
  <c r="K141" i="20"/>
  <c r="K140" i="20"/>
  <c r="K139" i="20"/>
  <c r="K138" i="20"/>
  <c r="K137" i="20"/>
  <c r="K136" i="20"/>
  <c r="K135" i="20"/>
  <c r="K134" i="20"/>
  <c r="K133" i="20"/>
  <c r="K131" i="20"/>
  <c r="K130" i="20"/>
  <c r="K129" i="20"/>
  <c r="K128" i="20"/>
  <c r="K127" i="20"/>
  <c r="K126" i="20"/>
  <c r="K125" i="20"/>
  <c r="K124" i="20"/>
  <c r="K123" i="20"/>
  <c r="K122" i="20"/>
  <c r="K121" i="20"/>
  <c r="K120" i="20"/>
  <c r="K119" i="20"/>
  <c r="K118" i="20"/>
  <c r="K117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5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F86" i="20" l="1"/>
  <c r="F87" i="20" l="1"/>
  <c r="E133" i="20"/>
  <c r="E132" i="20"/>
  <c r="E117" i="20"/>
  <c r="E116" i="20"/>
  <c r="E101" i="20"/>
  <c r="E100" i="20"/>
  <c r="E86" i="20"/>
  <c r="E85" i="20"/>
  <c r="E84" i="20"/>
  <c r="E69" i="20"/>
  <c r="E68" i="20"/>
  <c r="E53" i="20"/>
  <c r="E52" i="20"/>
  <c r="E37" i="20"/>
  <c r="E36" i="20"/>
  <c r="E21" i="20"/>
  <c r="E20" i="20"/>
  <c r="AM86" i="20" l="1"/>
  <c r="F88" i="20"/>
  <c r="E87" i="20"/>
  <c r="AM87" i="20" s="1"/>
  <c r="AO87" i="20" l="1"/>
  <c r="AN87" i="20"/>
  <c r="F89" i="20"/>
  <c r="E88" i="20"/>
  <c r="AM88" i="20" s="1"/>
  <c r="F90" i="20" l="1"/>
  <c r="E89" i="20"/>
  <c r="AM89" i="20" s="1"/>
  <c r="AN89" i="20" s="1"/>
  <c r="P132" i="20"/>
  <c r="P116" i="20"/>
  <c r="W133" i="20"/>
  <c r="W117" i="20"/>
  <c r="W101" i="20"/>
  <c r="W85" i="20"/>
  <c r="W69" i="20"/>
  <c r="W53" i="20"/>
  <c r="W37" i="20"/>
  <c r="W21" i="20"/>
  <c r="AO89" i="20" l="1"/>
  <c r="AU37" i="20"/>
  <c r="BA38" i="20" s="1"/>
  <c r="AT37" i="20"/>
  <c r="AZ38" i="20" s="1"/>
  <c r="AR37" i="20"/>
  <c r="AX38" i="20" s="1"/>
  <c r="AQ37" i="20"/>
  <c r="AW38" i="20" s="1"/>
  <c r="AS37" i="20"/>
  <c r="AY38" i="20" s="1"/>
  <c r="AU53" i="20"/>
  <c r="BA54" i="20" s="1"/>
  <c r="AT53" i="20"/>
  <c r="AZ54" i="20" s="1"/>
  <c r="AQ53" i="20"/>
  <c r="AW54" i="20" s="1"/>
  <c r="AS53" i="20"/>
  <c r="AY54" i="20" s="1"/>
  <c r="AR53" i="20"/>
  <c r="AX54" i="20" s="1"/>
  <c r="AU85" i="20"/>
  <c r="BA86" i="20" s="1"/>
  <c r="AT85" i="20"/>
  <c r="AZ86" i="20" s="1"/>
  <c r="AR85" i="20"/>
  <c r="AX86" i="20" s="1"/>
  <c r="AQ85" i="20"/>
  <c r="AW86" i="20" s="1"/>
  <c r="AS85" i="20"/>
  <c r="AY86" i="20" s="1"/>
  <c r="AU101" i="20"/>
  <c r="BA102" i="20" s="1"/>
  <c r="AT101" i="20"/>
  <c r="AZ102" i="20" s="1"/>
  <c r="AS101" i="20"/>
  <c r="AY102" i="20" s="1"/>
  <c r="AQ101" i="20"/>
  <c r="AW102" i="20" s="1"/>
  <c r="AR101" i="20"/>
  <c r="AX102" i="20" s="1"/>
  <c r="AU133" i="20"/>
  <c r="BA134" i="20" s="1"/>
  <c r="AT133" i="20"/>
  <c r="AZ134" i="20" s="1"/>
  <c r="AS133" i="20"/>
  <c r="AY134" i="20" s="1"/>
  <c r="AR133" i="20"/>
  <c r="AX134" i="20" s="1"/>
  <c r="AQ133" i="20"/>
  <c r="AW134" i="20" s="1"/>
  <c r="AU69" i="20"/>
  <c r="BA70" i="20" s="1"/>
  <c r="AT69" i="20"/>
  <c r="AZ70" i="20" s="1"/>
  <c r="AS69" i="20"/>
  <c r="AY70" i="20" s="1"/>
  <c r="AR69" i="20"/>
  <c r="AX70" i="20" s="1"/>
  <c r="AQ69" i="20"/>
  <c r="AW70" i="20" s="1"/>
  <c r="AQ117" i="20"/>
  <c r="AW118" i="20" s="1"/>
  <c r="AU117" i="20"/>
  <c r="BA118" i="20" s="1"/>
  <c r="AT117" i="20"/>
  <c r="AZ118" i="20" s="1"/>
  <c r="AS117" i="20"/>
  <c r="AY118" i="20" s="1"/>
  <c r="AR117" i="20"/>
  <c r="AX118" i="20" s="1"/>
  <c r="AU21" i="20"/>
  <c r="BA22" i="20" s="1"/>
  <c r="AR21" i="20"/>
  <c r="AX22" i="20" s="1"/>
  <c r="AQ21" i="20"/>
  <c r="AW22" i="20" s="1"/>
  <c r="AT21" i="20"/>
  <c r="AZ22" i="20" s="1"/>
  <c r="AS21" i="20"/>
  <c r="AY22" i="20" s="1"/>
  <c r="W38" i="20"/>
  <c r="W102" i="20"/>
  <c r="W22" i="20"/>
  <c r="W70" i="20"/>
  <c r="W134" i="20"/>
  <c r="W54" i="20"/>
  <c r="W86" i="20"/>
  <c r="W118" i="20"/>
  <c r="F91" i="20"/>
  <c r="E90" i="20"/>
  <c r="AM90" i="20" s="1"/>
  <c r="AU54" i="20" l="1"/>
  <c r="BA55" i="20" s="1"/>
  <c r="AT54" i="20"/>
  <c r="AZ55" i="20" s="1"/>
  <c r="AR54" i="20"/>
  <c r="AX55" i="20" s="1"/>
  <c r="AQ54" i="20"/>
  <c r="AW55" i="20" s="1"/>
  <c r="AS54" i="20"/>
  <c r="AY55" i="20" s="1"/>
  <c r="AU134" i="20"/>
  <c r="BA135" i="20" s="1"/>
  <c r="AT134" i="20"/>
  <c r="AZ135" i="20" s="1"/>
  <c r="AS134" i="20"/>
  <c r="AY135" i="20" s="1"/>
  <c r="AR134" i="20"/>
  <c r="AX135" i="20" s="1"/>
  <c r="AQ134" i="20"/>
  <c r="AW135" i="20" s="1"/>
  <c r="AU118" i="20"/>
  <c r="BA119" i="20" s="1"/>
  <c r="AT118" i="20"/>
  <c r="AZ119" i="20" s="1"/>
  <c r="AS118" i="20"/>
  <c r="AY119" i="20" s="1"/>
  <c r="AR118" i="20"/>
  <c r="AX119" i="20" s="1"/>
  <c r="AQ118" i="20"/>
  <c r="AW119" i="20" s="1"/>
  <c r="AU70" i="20"/>
  <c r="BA71" i="20" s="1"/>
  <c r="AS70" i="20"/>
  <c r="AY71" i="20" s="1"/>
  <c r="AR70" i="20"/>
  <c r="AX71" i="20" s="1"/>
  <c r="AT70" i="20"/>
  <c r="AZ71" i="20" s="1"/>
  <c r="AQ70" i="20"/>
  <c r="AW71" i="20" s="1"/>
  <c r="AT86" i="20"/>
  <c r="AZ87" i="20" s="1"/>
  <c r="BF87" i="20" s="1"/>
  <c r="AS86" i="20"/>
  <c r="AY87" i="20" s="1"/>
  <c r="BE87" i="20" s="1"/>
  <c r="AR86" i="20"/>
  <c r="AX87" i="20" s="1"/>
  <c r="BD87" i="20" s="1"/>
  <c r="AQ86" i="20"/>
  <c r="AW87" i="20" s="1"/>
  <c r="BC87" i="20" s="1"/>
  <c r="AU86" i="20"/>
  <c r="BA87" i="20" s="1"/>
  <c r="BG87" i="20" s="1"/>
  <c r="AS102" i="20"/>
  <c r="AY103" i="20" s="1"/>
  <c r="AR102" i="20"/>
  <c r="AX103" i="20" s="1"/>
  <c r="AU102" i="20"/>
  <c r="BA103" i="20" s="1"/>
  <c r="AQ102" i="20"/>
  <c r="AW103" i="20" s="1"/>
  <c r="AT102" i="20"/>
  <c r="AZ103" i="20" s="1"/>
  <c r="AR38" i="20"/>
  <c r="AX39" i="20" s="1"/>
  <c r="AQ38" i="20"/>
  <c r="AW39" i="20" s="1"/>
  <c r="AU38" i="20"/>
  <c r="BA39" i="20" s="1"/>
  <c r="AT38" i="20"/>
  <c r="AZ39" i="20" s="1"/>
  <c r="AS38" i="20"/>
  <c r="AY39" i="20" s="1"/>
  <c r="AU22" i="20"/>
  <c r="BA23" i="20" s="1"/>
  <c r="AR22" i="20"/>
  <c r="AX23" i="20" s="1"/>
  <c r="AQ22" i="20"/>
  <c r="AW23" i="20" s="1"/>
  <c r="AT22" i="20"/>
  <c r="AZ23" i="20" s="1"/>
  <c r="AS22" i="20"/>
  <c r="AY23" i="20" s="1"/>
  <c r="W135" i="20"/>
  <c r="W103" i="20"/>
  <c r="W119" i="20"/>
  <c r="W87" i="20"/>
  <c r="W55" i="20"/>
  <c r="W71" i="20"/>
  <c r="W39" i="20"/>
  <c r="F92" i="20"/>
  <c r="E91" i="20"/>
  <c r="AM91" i="20" s="1"/>
  <c r="AN91" i="20" s="1"/>
  <c r="X132" i="20"/>
  <c r="X133" i="20" s="1"/>
  <c r="X134" i="20" s="1"/>
  <c r="X135" i="20" s="1"/>
  <c r="X136" i="20" s="1"/>
  <c r="X137" i="20" s="1"/>
  <c r="X138" i="20" s="1"/>
  <c r="X139" i="20" s="1"/>
  <c r="X140" i="20" s="1"/>
  <c r="X141" i="20" s="1"/>
  <c r="X142" i="20" s="1"/>
  <c r="X143" i="20" s="1"/>
  <c r="X144" i="20" s="1"/>
  <c r="X145" i="20" s="1"/>
  <c r="X146" i="20" s="1"/>
  <c r="X147" i="20" s="1"/>
  <c r="X116" i="20"/>
  <c r="X117" i="20" s="1"/>
  <c r="X118" i="20" s="1"/>
  <c r="X119" i="20" s="1"/>
  <c r="X120" i="20" s="1"/>
  <c r="X121" i="20" s="1"/>
  <c r="X122" i="20" s="1"/>
  <c r="X123" i="20" s="1"/>
  <c r="X124" i="20" s="1"/>
  <c r="X125" i="20" s="1"/>
  <c r="X126" i="20" s="1"/>
  <c r="X127" i="20" s="1"/>
  <c r="X128" i="20" s="1"/>
  <c r="X129" i="20" s="1"/>
  <c r="X130" i="20" s="1"/>
  <c r="X131" i="20" s="1"/>
  <c r="X100" i="20"/>
  <c r="X101" i="20" s="1"/>
  <c r="X102" i="20" s="1"/>
  <c r="X103" i="20" s="1"/>
  <c r="X104" i="20" s="1"/>
  <c r="X105" i="20" s="1"/>
  <c r="X106" i="20" s="1"/>
  <c r="X107" i="20" s="1"/>
  <c r="X108" i="20" s="1"/>
  <c r="X109" i="20" s="1"/>
  <c r="X110" i="20" s="1"/>
  <c r="X111" i="20" s="1"/>
  <c r="X112" i="20" s="1"/>
  <c r="X113" i="20" s="1"/>
  <c r="X114" i="20" s="1"/>
  <c r="X115" i="20" s="1"/>
  <c r="X84" i="20"/>
  <c r="X85" i="20" s="1"/>
  <c r="X86" i="20" s="1"/>
  <c r="X87" i="20" s="1"/>
  <c r="X88" i="20" s="1"/>
  <c r="X89" i="20" s="1"/>
  <c r="X90" i="20" s="1"/>
  <c r="X91" i="20" s="1"/>
  <c r="X92" i="20" s="1"/>
  <c r="X93" i="20" s="1"/>
  <c r="X94" i="20" s="1"/>
  <c r="X95" i="20" s="1"/>
  <c r="X96" i="20" s="1"/>
  <c r="X97" i="20" s="1"/>
  <c r="X98" i="20" s="1"/>
  <c r="X99" i="20" s="1"/>
  <c r="X68" i="20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X53" i="20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37" i="20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Z21" i="20"/>
  <c r="X21" i="20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BI87" i="20" l="1"/>
  <c r="BJ87" i="20"/>
  <c r="BK87" i="20"/>
  <c r="BL87" i="20"/>
  <c r="BH87" i="20"/>
  <c r="AO91" i="20"/>
  <c r="AQ71" i="20"/>
  <c r="AW72" i="20" s="1"/>
  <c r="AU71" i="20"/>
  <c r="BA72" i="20" s="1"/>
  <c r="AT71" i="20"/>
  <c r="AZ72" i="20" s="1"/>
  <c r="AR71" i="20"/>
  <c r="AX72" i="20" s="1"/>
  <c r="AS71" i="20"/>
  <c r="AY72" i="20" s="1"/>
  <c r="AU87" i="20"/>
  <c r="BA88" i="20" s="1"/>
  <c r="AT87" i="20"/>
  <c r="AZ88" i="20" s="1"/>
  <c r="AR87" i="20"/>
  <c r="AX88" i="20" s="1"/>
  <c r="AS87" i="20"/>
  <c r="AY88" i="20" s="1"/>
  <c r="AQ87" i="20"/>
  <c r="AW88" i="20" s="1"/>
  <c r="AU103" i="20"/>
  <c r="BA104" i="20" s="1"/>
  <c r="AT103" i="20"/>
  <c r="AZ104" i="20" s="1"/>
  <c r="AS103" i="20"/>
  <c r="AY104" i="20" s="1"/>
  <c r="AR103" i="20"/>
  <c r="AX104" i="20" s="1"/>
  <c r="AQ103" i="20"/>
  <c r="AW104" i="20" s="1"/>
  <c r="AU39" i="20"/>
  <c r="BA40" i="20" s="1"/>
  <c r="AR39" i="20"/>
  <c r="AX40" i="20" s="1"/>
  <c r="AQ39" i="20"/>
  <c r="AW40" i="20" s="1"/>
  <c r="AT39" i="20"/>
  <c r="AZ40" i="20" s="1"/>
  <c r="AS39" i="20"/>
  <c r="AY40" i="20" s="1"/>
  <c r="AS55" i="20"/>
  <c r="AY56" i="20" s="1"/>
  <c r="AR55" i="20"/>
  <c r="AX56" i="20" s="1"/>
  <c r="AQ55" i="20"/>
  <c r="AW56" i="20" s="1"/>
  <c r="AU55" i="20"/>
  <c r="BA56" i="20" s="1"/>
  <c r="AT55" i="20"/>
  <c r="AZ56" i="20" s="1"/>
  <c r="AU119" i="20"/>
  <c r="BA120" i="20" s="1"/>
  <c r="AS119" i="20"/>
  <c r="AY120" i="20" s="1"/>
  <c r="AR119" i="20"/>
  <c r="AX120" i="20" s="1"/>
  <c r="AQ119" i="20"/>
  <c r="AW120" i="20" s="1"/>
  <c r="AT119" i="20"/>
  <c r="AZ120" i="20" s="1"/>
  <c r="AQ135" i="20"/>
  <c r="AW136" i="20" s="1"/>
  <c r="AR135" i="20"/>
  <c r="AX136" i="20" s="1"/>
  <c r="AS135" i="20"/>
  <c r="AY136" i="20" s="1"/>
  <c r="AU135" i="20"/>
  <c r="BA136" i="20" s="1"/>
  <c r="AT135" i="20"/>
  <c r="AZ136" i="20" s="1"/>
  <c r="AU23" i="20"/>
  <c r="BA24" i="20" s="1"/>
  <c r="AR23" i="20"/>
  <c r="AX24" i="20" s="1"/>
  <c r="AT23" i="20"/>
  <c r="AZ24" i="20" s="1"/>
  <c r="AQ23" i="20"/>
  <c r="AW24" i="20" s="1"/>
  <c r="AS23" i="20"/>
  <c r="AY24" i="20" s="1"/>
  <c r="AJ54" i="20"/>
  <c r="AJ118" i="20"/>
  <c r="AJ86" i="20"/>
  <c r="AJ102" i="20"/>
  <c r="AJ38" i="20"/>
  <c r="AJ70" i="20"/>
  <c r="AJ22" i="20"/>
  <c r="AJ134" i="20"/>
  <c r="W120" i="20"/>
  <c r="W40" i="20"/>
  <c r="W56" i="20"/>
  <c r="W24" i="20"/>
  <c r="W104" i="20"/>
  <c r="W72" i="20"/>
  <c r="W88" i="20"/>
  <c r="W136" i="20"/>
  <c r="F93" i="20"/>
  <c r="E92" i="20"/>
  <c r="AM92" i="20" s="1"/>
  <c r="AU72" i="20" l="1"/>
  <c r="BA73" i="20" s="1"/>
  <c r="AT72" i="20"/>
  <c r="AZ73" i="20" s="1"/>
  <c r="AR72" i="20"/>
  <c r="AX73" i="20" s="1"/>
  <c r="AQ72" i="20"/>
  <c r="AW73" i="20" s="1"/>
  <c r="AS72" i="20"/>
  <c r="AY73" i="20" s="1"/>
  <c r="AT56" i="20"/>
  <c r="AZ57" i="20" s="1"/>
  <c r="AS56" i="20"/>
  <c r="AY57" i="20" s="1"/>
  <c r="AR56" i="20"/>
  <c r="AX57" i="20" s="1"/>
  <c r="AQ56" i="20"/>
  <c r="AW57" i="20" s="1"/>
  <c r="AU56" i="20"/>
  <c r="BA57" i="20" s="1"/>
  <c r="AU88" i="20"/>
  <c r="BA89" i="20" s="1"/>
  <c r="BG89" i="20" s="1"/>
  <c r="AT88" i="20"/>
  <c r="AZ89" i="20" s="1"/>
  <c r="BF89" i="20" s="1"/>
  <c r="AS88" i="20"/>
  <c r="AY89" i="20" s="1"/>
  <c r="BJ89" i="20" s="1"/>
  <c r="AQ88" i="20"/>
  <c r="AW89" i="20" s="1"/>
  <c r="BH89" i="20" s="1"/>
  <c r="AR88" i="20"/>
  <c r="AX89" i="20" s="1"/>
  <c r="BI89" i="20" s="1"/>
  <c r="AU40" i="20"/>
  <c r="BA41" i="20" s="1"/>
  <c r="AT40" i="20"/>
  <c r="AZ41" i="20" s="1"/>
  <c r="AR40" i="20"/>
  <c r="AX41" i="20" s="1"/>
  <c r="AQ40" i="20"/>
  <c r="AW41" i="20" s="1"/>
  <c r="AS40" i="20"/>
  <c r="AY41" i="20" s="1"/>
  <c r="AU120" i="20"/>
  <c r="BA121" i="20" s="1"/>
  <c r="AT120" i="20"/>
  <c r="AZ121" i="20" s="1"/>
  <c r="AQ120" i="20"/>
  <c r="AW121" i="20" s="1"/>
  <c r="AS120" i="20"/>
  <c r="AY121" i="20" s="1"/>
  <c r="AR120" i="20"/>
  <c r="AX121" i="20" s="1"/>
  <c r="AU136" i="20"/>
  <c r="BA137" i="20" s="1"/>
  <c r="AT136" i="20"/>
  <c r="AZ137" i="20" s="1"/>
  <c r="AS136" i="20"/>
  <c r="AY137" i="20" s="1"/>
  <c r="AR136" i="20"/>
  <c r="AX137" i="20" s="1"/>
  <c r="AQ136" i="20"/>
  <c r="AW137" i="20" s="1"/>
  <c r="AR104" i="20"/>
  <c r="AX105" i="20" s="1"/>
  <c r="AQ104" i="20"/>
  <c r="AW105" i="20" s="1"/>
  <c r="AT104" i="20"/>
  <c r="AZ105" i="20" s="1"/>
  <c r="AS104" i="20"/>
  <c r="AY105" i="20" s="1"/>
  <c r="AU104" i="20"/>
  <c r="BA105" i="20" s="1"/>
  <c r="AU24" i="20"/>
  <c r="BA25" i="20" s="1"/>
  <c r="AR24" i="20"/>
  <c r="AX25" i="20" s="1"/>
  <c r="AQ24" i="20"/>
  <c r="AW25" i="20" s="1"/>
  <c r="AT24" i="20"/>
  <c r="AZ25" i="20" s="1"/>
  <c r="AS24" i="20"/>
  <c r="AY25" i="20" s="1"/>
  <c r="AJ119" i="20"/>
  <c r="AJ39" i="20"/>
  <c r="AJ87" i="20"/>
  <c r="AJ71" i="20"/>
  <c r="AJ55" i="20"/>
  <c r="AJ135" i="20"/>
  <c r="AJ103" i="20"/>
  <c r="AJ23" i="20"/>
  <c r="W89" i="20"/>
  <c r="W41" i="20"/>
  <c r="W137" i="20"/>
  <c r="W73" i="20"/>
  <c r="W105" i="20"/>
  <c r="W25" i="20"/>
  <c r="W57" i="20"/>
  <c r="W121" i="20"/>
  <c r="F94" i="20"/>
  <c r="E93" i="20"/>
  <c r="AM93" i="20" s="1"/>
  <c r="AN93" i="20" s="1"/>
  <c r="F134" i="20"/>
  <c r="AE133" i="20"/>
  <c r="AD133" i="20"/>
  <c r="AB133" i="20"/>
  <c r="AB134" i="20" s="1"/>
  <c r="AB135" i="20" s="1"/>
  <c r="Z133" i="20"/>
  <c r="Z134" i="20" s="1"/>
  <c r="Z135" i="20" s="1"/>
  <c r="Z136" i="20" s="1"/>
  <c r="Z137" i="20" s="1"/>
  <c r="Z138" i="20" s="1"/>
  <c r="Z139" i="20" s="1"/>
  <c r="Z140" i="20" s="1"/>
  <c r="Z141" i="20" s="1"/>
  <c r="Z142" i="20" s="1"/>
  <c r="Z143" i="20" s="1"/>
  <c r="Z144" i="20" s="1"/>
  <c r="Z145" i="20" s="1"/>
  <c r="Z146" i="20" s="1"/>
  <c r="Z147" i="20" s="1"/>
  <c r="F118" i="20"/>
  <c r="AE117" i="20"/>
  <c r="AD117" i="20"/>
  <c r="AB117" i="20"/>
  <c r="AB118" i="20" s="1"/>
  <c r="AB119" i="20" s="1"/>
  <c r="Z117" i="20"/>
  <c r="Z118" i="20" s="1"/>
  <c r="Z119" i="20" s="1"/>
  <c r="Z120" i="20" s="1"/>
  <c r="Z121" i="20" s="1"/>
  <c r="Z122" i="20" s="1"/>
  <c r="Z123" i="20" s="1"/>
  <c r="Z124" i="20" s="1"/>
  <c r="Z125" i="20" s="1"/>
  <c r="Z126" i="20" s="1"/>
  <c r="Z127" i="20" s="1"/>
  <c r="Z128" i="20" s="1"/>
  <c r="Z129" i="20" s="1"/>
  <c r="Z130" i="20" s="1"/>
  <c r="Z131" i="20" s="1"/>
  <c r="F102" i="20"/>
  <c r="AE101" i="20"/>
  <c r="AD101" i="20"/>
  <c r="AB101" i="20"/>
  <c r="AB102" i="20" s="1"/>
  <c r="AB103" i="20" s="1"/>
  <c r="Z101" i="20"/>
  <c r="Z102" i="20" s="1"/>
  <c r="Z103" i="20" s="1"/>
  <c r="Z104" i="20" s="1"/>
  <c r="Z105" i="20" s="1"/>
  <c r="Z106" i="20" s="1"/>
  <c r="Z107" i="20" s="1"/>
  <c r="Z108" i="20" s="1"/>
  <c r="Z109" i="20" s="1"/>
  <c r="Z110" i="20" s="1"/>
  <c r="Z111" i="20" s="1"/>
  <c r="Z112" i="20" s="1"/>
  <c r="Z113" i="20" s="1"/>
  <c r="Z114" i="20" s="1"/>
  <c r="Z115" i="20" s="1"/>
  <c r="AE85" i="20"/>
  <c r="AD85" i="20"/>
  <c r="AB85" i="20"/>
  <c r="AB86" i="20" s="1"/>
  <c r="AB87" i="20" s="1"/>
  <c r="Z85" i="20"/>
  <c r="Z86" i="20" s="1"/>
  <c r="Z87" i="20" s="1"/>
  <c r="Z88" i="20" s="1"/>
  <c r="Z89" i="20" s="1"/>
  <c r="Z90" i="20" s="1"/>
  <c r="Z91" i="20" s="1"/>
  <c r="Z92" i="20" s="1"/>
  <c r="Z93" i="20" s="1"/>
  <c r="Z94" i="20" s="1"/>
  <c r="Z95" i="20" s="1"/>
  <c r="Z96" i="20" s="1"/>
  <c r="Z97" i="20" s="1"/>
  <c r="Z98" i="20" s="1"/>
  <c r="Z99" i="20" s="1"/>
  <c r="F70" i="20"/>
  <c r="AE69" i="20"/>
  <c r="AD69" i="20"/>
  <c r="AB69" i="20"/>
  <c r="AB70" i="20" s="1"/>
  <c r="AB71" i="20" s="1"/>
  <c r="Z69" i="20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F54" i="20"/>
  <c r="AE53" i="20"/>
  <c r="AD53" i="20"/>
  <c r="AB53" i="20"/>
  <c r="AB54" i="20" s="1"/>
  <c r="AB55" i="20" s="1"/>
  <c r="Z53" i="20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F38" i="20"/>
  <c r="AE37" i="20"/>
  <c r="AD37" i="20"/>
  <c r="AB37" i="20"/>
  <c r="AB38" i="20" s="1"/>
  <c r="AB39" i="20" s="1"/>
  <c r="Z37" i="20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F22" i="20"/>
  <c r="E22" i="20" s="1"/>
  <c r="AM22" i="20" s="1"/>
  <c r="AE21" i="20"/>
  <c r="AD21" i="20"/>
  <c r="AB21" i="20"/>
  <c r="AB22" i="20" s="1"/>
  <c r="AB23" i="20" s="1"/>
  <c r="Z22" i="20"/>
  <c r="Z23" i="20" s="1"/>
  <c r="Z24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BK89" i="20" l="1"/>
  <c r="AB72" i="20"/>
  <c r="AB73" i="20" s="1"/>
  <c r="BD89" i="20"/>
  <c r="AB88" i="20"/>
  <c r="AB89" i="20" s="1"/>
  <c r="AB40" i="20"/>
  <c r="BE89" i="20"/>
  <c r="BC89" i="20"/>
  <c r="AB136" i="20"/>
  <c r="AB137" i="20" s="1"/>
  <c r="AB24" i="20"/>
  <c r="AB104" i="20"/>
  <c r="BL89" i="20"/>
  <c r="AO93" i="20"/>
  <c r="AB120" i="20"/>
  <c r="AB121" i="20" s="1"/>
  <c r="AB56" i="20"/>
  <c r="AB57" i="20" s="1"/>
  <c r="AQ41" i="20"/>
  <c r="AW42" i="20" s="1"/>
  <c r="AU41" i="20"/>
  <c r="BA42" i="20" s="1"/>
  <c r="AS41" i="20"/>
  <c r="AY42" i="20" s="1"/>
  <c r="AR41" i="20"/>
  <c r="AX42" i="20" s="1"/>
  <c r="AT41" i="20"/>
  <c r="AZ42" i="20" s="1"/>
  <c r="AS73" i="20"/>
  <c r="AY74" i="20" s="1"/>
  <c r="AR73" i="20"/>
  <c r="AX74" i="20" s="1"/>
  <c r="AQ73" i="20"/>
  <c r="AW74" i="20" s="1"/>
  <c r="AU73" i="20"/>
  <c r="BA74" i="20" s="1"/>
  <c r="AT73" i="20"/>
  <c r="AZ74" i="20" s="1"/>
  <c r="AT89" i="20"/>
  <c r="AZ90" i="20" s="1"/>
  <c r="AR89" i="20"/>
  <c r="AX90" i="20" s="1"/>
  <c r="AQ89" i="20"/>
  <c r="AW90" i="20" s="1"/>
  <c r="AU89" i="20"/>
  <c r="BA90" i="20" s="1"/>
  <c r="AS89" i="20"/>
  <c r="AY90" i="20" s="1"/>
  <c r="AT121" i="20"/>
  <c r="AZ122" i="20" s="1"/>
  <c r="AS121" i="20"/>
  <c r="AY122" i="20" s="1"/>
  <c r="AR121" i="20"/>
  <c r="AX122" i="20" s="1"/>
  <c r="AQ121" i="20"/>
  <c r="AW122" i="20" s="1"/>
  <c r="AU121" i="20"/>
  <c r="BA122" i="20" s="1"/>
  <c r="AU105" i="20"/>
  <c r="BA106" i="20" s="1"/>
  <c r="AT105" i="20"/>
  <c r="AZ106" i="20" s="1"/>
  <c r="AS105" i="20"/>
  <c r="AY106" i="20" s="1"/>
  <c r="AR105" i="20"/>
  <c r="AX106" i="20" s="1"/>
  <c r="AQ105" i="20"/>
  <c r="AW106" i="20" s="1"/>
  <c r="AR137" i="20"/>
  <c r="AX138" i="20" s="1"/>
  <c r="AQ137" i="20"/>
  <c r="AW138" i="20" s="1"/>
  <c r="AS137" i="20"/>
  <c r="AY138" i="20" s="1"/>
  <c r="AT137" i="20"/>
  <c r="AZ138" i="20" s="1"/>
  <c r="AU137" i="20"/>
  <c r="BA138" i="20" s="1"/>
  <c r="AO23" i="20"/>
  <c r="AU57" i="20"/>
  <c r="BA58" i="20" s="1"/>
  <c r="AT57" i="20"/>
  <c r="AZ58" i="20" s="1"/>
  <c r="AS57" i="20"/>
  <c r="AY58" i="20" s="1"/>
  <c r="AR57" i="20"/>
  <c r="AX58" i="20" s="1"/>
  <c r="AQ57" i="20"/>
  <c r="AW58" i="20" s="1"/>
  <c r="AU25" i="20"/>
  <c r="BA26" i="20" s="1"/>
  <c r="AR25" i="20"/>
  <c r="AX26" i="20" s="1"/>
  <c r="AQ25" i="20"/>
  <c r="AW26" i="20" s="1"/>
  <c r="AT25" i="20"/>
  <c r="AZ26" i="20" s="1"/>
  <c r="AS25" i="20"/>
  <c r="AY26" i="20" s="1"/>
  <c r="AJ40" i="20"/>
  <c r="AJ88" i="20"/>
  <c r="AJ56" i="20"/>
  <c r="AJ120" i="20"/>
  <c r="AJ24" i="20"/>
  <c r="AJ104" i="20"/>
  <c r="AJ72" i="20"/>
  <c r="AJ136" i="20"/>
  <c r="W26" i="20"/>
  <c r="W42" i="20"/>
  <c r="W58" i="20"/>
  <c r="W74" i="20"/>
  <c r="W106" i="20"/>
  <c r="W122" i="20"/>
  <c r="W138" i="20"/>
  <c r="W90" i="20"/>
  <c r="E54" i="20"/>
  <c r="AM54" i="20" s="1"/>
  <c r="E134" i="20"/>
  <c r="AM134" i="20" s="1"/>
  <c r="AE134" i="20"/>
  <c r="E70" i="20"/>
  <c r="AM70" i="20" s="1"/>
  <c r="E102" i="20"/>
  <c r="AM102" i="20" s="1"/>
  <c r="F95" i="20"/>
  <c r="E38" i="20"/>
  <c r="AM38" i="20" s="1"/>
  <c r="E118" i="20"/>
  <c r="AM118" i="20" s="1"/>
  <c r="E94" i="20"/>
  <c r="AM94" i="20" s="1"/>
  <c r="AD70" i="20"/>
  <c r="AD134" i="20"/>
  <c r="AD38" i="20"/>
  <c r="AD22" i="20"/>
  <c r="AD86" i="20"/>
  <c r="AD102" i="20"/>
  <c r="AD54" i="20"/>
  <c r="AD118" i="20"/>
  <c r="F71" i="20"/>
  <c r="F119" i="20"/>
  <c r="AE86" i="20"/>
  <c r="AE102" i="20"/>
  <c r="F23" i="20"/>
  <c r="E23" i="20" s="1"/>
  <c r="AM23" i="20" s="1"/>
  <c r="AN23" i="20" s="1"/>
  <c r="AE38" i="20"/>
  <c r="AE118" i="20"/>
  <c r="AB25" i="20"/>
  <c r="AB41" i="20"/>
  <c r="AE22" i="20"/>
  <c r="AK22" i="20" s="1"/>
  <c r="F39" i="20"/>
  <c r="F55" i="20"/>
  <c r="AE70" i="20"/>
  <c r="AE54" i="20"/>
  <c r="AB105" i="20"/>
  <c r="F103" i="20"/>
  <c r="F135" i="20"/>
  <c r="BI23" i="20" l="1"/>
  <c r="BL23" i="20"/>
  <c r="BH23" i="20"/>
  <c r="BJ23" i="20"/>
  <c r="BK23" i="20"/>
  <c r="AO135" i="20"/>
  <c r="AO103" i="20"/>
  <c r="AU122" i="20"/>
  <c r="BA123" i="20" s="1"/>
  <c r="AT122" i="20"/>
  <c r="AZ123" i="20" s="1"/>
  <c r="AS122" i="20"/>
  <c r="AY123" i="20" s="1"/>
  <c r="AR122" i="20"/>
  <c r="AX123" i="20" s="1"/>
  <c r="AQ122" i="20"/>
  <c r="AW123" i="20" s="1"/>
  <c r="AS106" i="20"/>
  <c r="AY107" i="20" s="1"/>
  <c r="AR106" i="20"/>
  <c r="AX107" i="20" s="1"/>
  <c r="AQ106" i="20"/>
  <c r="AW107" i="20" s="1"/>
  <c r="AU106" i="20"/>
  <c r="BA107" i="20" s="1"/>
  <c r="AT106" i="20"/>
  <c r="AZ107" i="20" s="1"/>
  <c r="AT74" i="20"/>
  <c r="AZ75" i="20" s="1"/>
  <c r="AS74" i="20"/>
  <c r="AY75" i="20" s="1"/>
  <c r="AR74" i="20"/>
  <c r="AX75" i="20" s="1"/>
  <c r="AQ74" i="20"/>
  <c r="AW75" i="20" s="1"/>
  <c r="AU74" i="20"/>
  <c r="BA75" i="20" s="1"/>
  <c r="BG23" i="20"/>
  <c r="BF23" i="20"/>
  <c r="BE23" i="20"/>
  <c r="BD23" i="20"/>
  <c r="AU90" i="20"/>
  <c r="BA91" i="20" s="1"/>
  <c r="BL91" i="20" s="1"/>
  <c r="AS90" i="20"/>
  <c r="AY91" i="20" s="1"/>
  <c r="BE91" i="20" s="1"/>
  <c r="AR90" i="20"/>
  <c r="AX91" i="20" s="1"/>
  <c r="BI91" i="20" s="1"/>
  <c r="AQ90" i="20"/>
  <c r="AW91" i="20" s="1"/>
  <c r="BC91" i="20" s="1"/>
  <c r="AT90" i="20"/>
  <c r="AZ91" i="20" s="1"/>
  <c r="BF91" i="20" s="1"/>
  <c r="AU58" i="20"/>
  <c r="BA59" i="20" s="1"/>
  <c r="AT58" i="20"/>
  <c r="AZ59" i="20" s="1"/>
  <c r="AS58" i="20"/>
  <c r="AY59" i="20" s="1"/>
  <c r="AR58" i="20"/>
  <c r="AX59" i="20" s="1"/>
  <c r="AQ58" i="20"/>
  <c r="AW59" i="20" s="1"/>
  <c r="AU42" i="20"/>
  <c r="BA43" i="20" s="1"/>
  <c r="AT42" i="20"/>
  <c r="AZ43" i="20" s="1"/>
  <c r="AS42" i="20"/>
  <c r="AY43" i="20" s="1"/>
  <c r="AR42" i="20"/>
  <c r="AX43" i="20" s="1"/>
  <c r="AQ42" i="20"/>
  <c r="AW43" i="20" s="1"/>
  <c r="AU138" i="20"/>
  <c r="BA139" i="20" s="1"/>
  <c r="AT138" i="20"/>
  <c r="AZ139" i="20" s="1"/>
  <c r="AS138" i="20"/>
  <c r="AY139" i="20" s="1"/>
  <c r="AR138" i="20"/>
  <c r="AX139" i="20" s="1"/>
  <c r="AQ138" i="20"/>
  <c r="AW139" i="20" s="1"/>
  <c r="AR26" i="20"/>
  <c r="AX27" i="20" s="1"/>
  <c r="AQ26" i="20"/>
  <c r="AW27" i="20" s="1"/>
  <c r="AS26" i="20"/>
  <c r="AY27" i="20" s="1"/>
  <c r="AT26" i="20"/>
  <c r="AZ27" i="20" s="1"/>
  <c r="AU26" i="20"/>
  <c r="BA27" i="20" s="1"/>
  <c r="AJ41" i="20"/>
  <c r="AF38" i="20"/>
  <c r="AG38" i="20" s="1"/>
  <c r="AK38" i="20"/>
  <c r="AF102" i="20"/>
  <c r="AG102" i="20" s="1"/>
  <c r="AK102" i="20"/>
  <c r="AF70" i="20"/>
  <c r="AG70" i="20" s="1"/>
  <c r="AK70" i="20"/>
  <c r="AJ121" i="20"/>
  <c r="AF134" i="20"/>
  <c r="AG134" i="20" s="1"/>
  <c r="AK134" i="20"/>
  <c r="AF118" i="20"/>
  <c r="AG118" i="20" s="1"/>
  <c r="AK118" i="20"/>
  <c r="AJ89" i="20"/>
  <c r="AJ25" i="20"/>
  <c r="AF86" i="20"/>
  <c r="AG86" i="20" s="1"/>
  <c r="AK86" i="20"/>
  <c r="AF54" i="20"/>
  <c r="AG54" i="20" s="1"/>
  <c r="AK54" i="20"/>
  <c r="AJ137" i="20"/>
  <c r="AJ105" i="20"/>
  <c r="AJ73" i="20"/>
  <c r="AJ57" i="20"/>
  <c r="W75" i="20"/>
  <c r="W91" i="20"/>
  <c r="AF22" i="20"/>
  <c r="AG22" i="20" s="1"/>
  <c r="W107" i="20"/>
  <c r="W59" i="20"/>
  <c r="W139" i="20"/>
  <c r="W43" i="20"/>
  <c r="W123" i="20"/>
  <c r="W27" i="20"/>
  <c r="E103" i="20"/>
  <c r="AM103" i="20" s="1"/>
  <c r="AN103" i="20" s="1"/>
  <c r="E135" i="20"/>
  <c r="AM135" i="20" s="1"/>
  <c r="AN135" i="20" s="1"/>
  <c r="AE135" i="20"/>
  <c r="AK135" i="20" s="1"/>
  <c r="E55" i="20"/>
  <c r="AM55" i="20" s="1"/>
  <c r="AN55" i="20" s="1"/>
  <c r="E119" i="20"/>
  <c r="AM119" i="20" s="1"/>
  <c r="AN119" i="20" s="1"/>
  <c r="E71" i="20"/>
  <c r="AM71" i="20" s="1"/>
  <c r="AN71" i="20" s="1"/>
  <c r="E39" i="20"/>
  <c r="AM39" i="20" s="1"/>
  <c r="AN39" i="20" s="1"/>
  <c r="F96" i="20"/>
  <c r="E95" i="20"/>
  <c r="AM95" i="20" s="1"/>
  <c r="AN95" i="20" s="1"/>
  <c r="AD119" i="20"/>
  <c r="AE71" i="20"/>
  <c r="AK71" i="20" s="1"/>
  <c r="AD87" i="20"/>
  <c r="AD23" i="20"/>
  <c r="AD135" i="20"/>
  <c r="AD71" i="20"/>
  <c r="AD55" i="20"/>
  <c r="AE119" i="20"/>
  <c r="AK119" i="20" s="1"/>
  <c r="AD103" i="20"/>
  <c r="AD39" i="20"/>
  <c r="F72" i="20"/>
  <c r="F24" i="20"/>
  <c r="E24" i="20" s="1"/>
  <c r="AM24" i="20" s="1"/>
  <c r="AE23" i="20"/>
  <c r="AK23" i="20" s="1"/>
  <c r="F120" i="20"/>
  <c r="AB90" i="20"/>
  <c r="AB106" i="20"/>
  <c r="AE87" i="20"/>
  <c r="AK87" i="20" s="1"/>
  <c r="AE55" i="20"/>
  <c r="AK55" i="20" s="1"/>
  <c r="F56" i="20"/>
  <c r="F136" i="20"/>
  <c r="AB138" i="20"/>
  <c r="AE103" i="20"/>
  <c r="AK103" i="20" s="1"/>
  <c r="F104" i="20"/>
  <c r="AB58" i="20"/>
  <c r="F40" i="20"/>
  <c r="AE39" i="20"/>
  <c r="AK39" i="20" s="1"/>
  <c r="AB122" i="20"/>
  <c r="AB74" i="20"/>
  <c r="AB42" i="20"/>
  <c r="AB26" i="20"/>
  <c r="BG91" i="20" l="1"/>
  <c r="BJ91" i="20"/>
  <c r="BD91" i="20"/>
  <c r="BK71" i="20"/>
  <c r="BJ71" i="20"/>
  <c r="BL71" i="20"/>
  <c r="BH71" i="20"/>
  <c r="BI71" i="20"/>
  <c r="BL119" i="20"/>
  <c r="BH119" i="20"/>
  <c r="BI119" i="20"/>
  <c r="BJ119" i="20"/>
  <c r="BK119" i="20"/>
  <c r="BH91" i="20"/>
  <c r="AO39" i="20"/>
  <c r="AO119" i="20"/>
  <c r="BJ55" i="20"/>
  <c r="BH55" i="20"/>
  <c r="BI55" i="20"/>
  <c r="BL55" i="20"/>
  <c r="BK55" i="20"/>
  <c r="BK135" i="20"/>
  <c r="BJ135" i="20"/>
  <c r="BI135" i="20"/>
  <c r="BL135" i="20"/>
  <c r="BH135" i="20"/>
  <c r="AO71" i="20"/>
  <c r="BJ39" i="20"/>
  <c r="BI39" i="20"/>
  <c r="BK39" i="20"/>
  <c r="BL39" i="20"/>
  <c r="BH39" i="20"/>
  <c r="BI103" i="20"/>
  <c r="BK103" i="20"/>
  <c r="BJ103" i="20"/>
  <c r="BH103" i="20"/>
  <c r="BL103" i="20"/>
  <c r="BK91" i="20"/>
  <c r="AO55" i="20"/>
  <c r="BD103" i="20"/>
  <c r="BC103" i="20"/>
  <c r="BE103" i="20"/>
  <c r="BF103" i="20"/>
  <c r="BG103" i="20"/>
  <c r="BD135" i="20"/>
  <c r="BG135" i="20"/>
  <c r="BC135" i="20"/>
  <c r="BF135" i="20"/>
  <c r="BE135" i="20"/>
  <c r="BF55" i="20"/>
  <c r="BG55" i="20"/>
  <c r="BD55" i="20"/>
  <c r="BC55" i="20"/>
  <c r="BE55" i="20"/>
  <c r="BD71" i="20"/>
  <c r="BE71" i="20"/>
  <c r="BF71" i="20"/>
  <c r="BG71" i="20"/>
  <c r="BC71" i="20"/>
  <c r="BG39" i="20"/>
  <c r="BC39" i="20"/>
  <c r="BE39" i="20"/>
  <c r="BD39" i="20"/>
  <c r="BF39" i="20"/>
  <c r="AR91" i="20"/>
  <c r="AX92" i="20" s="1"/>
  <c r="AQ91" i="20"/>
  <c r="AW92" i="20" s="1"/>
  <c r="AU91" i="20"/>
  <c r="BA92" i="20" s="1"/>
  <c r="AT91" i="20"/>
  <c r="AZ92" i="20" s="1"/>
  <c r="AS91" i="20"/>
  <c r="AY92" i="20" s="1"/>
  <c r="AU123" i="20"/>
  <c r="BA124" i="20" s="1"/>
  <c r="AT123" i="20"/>
  <c r="AZ124" i="20" s="1"/>
  <c r="AS123" i="20"/>
  <c r="AY124" i="20" s="1"/>
  <c r="AR123" i="20"/>
  <c r="AX124" i="20" s="1"/>
  <c r="AQ123" i="20"/>
  <c r="AW124" i="20" s="1"/>
  <c r="AU139" i="20"/>
  <c r="BA140" i="20" s="1"/>
  <c r="AT139" i="20"/>
  <c r="AZ140" i="20" s="1"/>
  <c r="AS139" i="20"/>
  <c r="AY140" i="20" s="1"/>
  <c r="AR139" i="20"/>
  <c r="AX140" i="20" s="1"/>
  <c r="AQ139" i="20"/>
  <c r="AW140" i="20" s="1"/>
  <c r="BD119" i="20"/>
  <c r="BE119" i="20"/>
  <c r="BG119" i="20"/>
  <c r="BF119" i="20"/>
  <c r="BC119" i="20"/>
  <c r="AU75" i="20"/>
  <c r="BA76" i="20" s="1"/>
  <c r="AT75" i="20"/>
  <c r="AZ76" i="20" s="1"/>
  <c r="AS75" i="20"/>
  <c r="AY76" i="20" s="1"/>
  <c r="AQ75" i="20"/>
  <c r="AW76" i="20" s="1"/>
  <c r="AR75" i="20"/>
  <c r="AX76" i="20" s="1"/>
  <c r="AU107" i="20"/>
  <c r="BA108" i="20" s="1"/>
  <c r="AR107" i="20"/>
  <c r="AX108" i="20" s="1"/>
  <c r="AQ107" i="20"/>
  <c r="AW108" i="20" s="1"/>
  <c r="AS107" i="20"/>
  <c r="AY108" i="20" s="1"/>
  <c r="AT107" i="20"/>
  <c r="AZ108" i="20" s="1"/>
  <c r="AU43" i="20"/>
  <c r="BA44" i="20" s="1"/>
  <c r="AS43" i="20"/>
  <c r="AY44" i="20" s="1"/>
  <c r="AR43" i="20"/>
  <c r="AX44" i="20" s="1"/>
  <c r="AT43" i="20"/>
  <c r="AZ44" i="20" s="1"/>
  <c r="AQ43" i="20"/>
  <c r="AW44" i="20" s="1"/>
  <c r="AT59" i="20"/>
  <c r="AZ60" i="20" s="1"/>
  <c r="AS59" i="20"/>
  <c r="AY60" i="20" s="1"/>
  <c r="AQ59" i="20"/>
  <c r="AW60" i="20" s="1"/>
  <c r="AU59" i="20"/>
  <c r="BA60" i="20" s="1"/>
  <c r="AR59" i="20"/>
  <c r="AX60" i="20" s="1"/>
  <c r="AR27" i="20"/>
  <c r="AX28" i="20" s="1"/>
  <c r="AQ27" i="20"/>
  <c r="AW28" i="20" s="1"/>
  <c r="AS27" i="20"/>
  <c r="AY28" i="20" s="1"/>
  <c r="AU27" i="20"/>
  <c r="BA28" i="20" s="1"/>
  <c r="AT27" i="20"/>
  <c r="AZ28" i="20" s="1"/>
  <c r="AJ74" i="20"/>
  <c r="AJ58" i="20"/>
  <c r="AJ90" i="20"/>
  <c r="AJ26" i="20"/>
  <c r="AJ122" i="20"/>
  <c r="AJ138" i="20"/>
  <c r="AJ42" i="20"/>
  <c r="AJ106" i="20"/>
  <c r="W140" i="20"/>
  <c r="AF103" i="20"/>
  <c r="AG103" i="20" s="1"/>
  <c r="AL103" i="20"/>
  <c r="AF23" i="20"/>
  <c r="AG23" i="20" s="1"/>
  <c r="AL23" i="20"/>
  <c r="AF119" i="20"/>
  <c r="AG119" i="20" s="1"/>
  <c r="AL119" i="20"/>
  <c r="AF39" i="20"/>
  <c r="AG39" i="20" s="1"/>
  <c r="AL39" i="20"/>
  <c r="W124" i="20"/>
  <c r="AF55" i="20"/>
  <c r="AG55" i="20" s="1"/>
  <c r="AL55" i="20"/>
  <c r="W92" i="20"/>
  <c r="AF87" i="20"/>
  <c r="AG87" i="20" s="1"/>
  <c r="AL87" i="20"/>
  <c r="W44" i="20"/>
  <c r="W76" i="20"/>
  <c r="W28" i="20"/>
  <c r="AF71" i="20"/>
  <c r="AG71" i="20" s="1"/>
  <c r="AL71" i="20"/>
  <c r="W60" i="20"/>
  <c r="W108" i="20"/>
  <c r="AF135" i="20"/>
  <c r="AG135" i="20" s="1"/>
  <c r="AL135" i="20"/>
  <c r="E104" i="20"/>
  <c r="AM104" i="20" s="1"/>
  <c r="E136" i="20"/>
  <c r="AM136" i="20" s="1"/>
  <c r="AE136" i="20"/>
  <c r="F97" i="20"/>
  <c r="E56" i="20"/>
  <c r="AM56" i="20" s="1"/>
  <c r="E72" i="20"/>
  <c r="AM72" i="20" s="1"/>
  <c r="E40" i="20"/>
  <c r="AM40" i="20" s="1"/>
  <c r="E120" i="20"/>
  <c r="AM120" i="20" s="1"/>
  <c r="E96" i="20"/>
  <c r="AM96" i="20" s="1"/>
  <c r="AD104" i="20"/>
  <c r="F121" i="20"/>
  <c r="F122" i="20" s="1"/>
  <c r="AD72" i="20"/>
  <c r="AD24" i="20"/>
  <c r="AD40" i="20"/>
  <c r="AD56" i="20"/>
  <c r="AD136" i="20"/>
  <c r="AD88" i="20"/>
  <c r="AD120" i="20"/>
  <c r="AE72" i="20"/>
  <c r="F73" i="20"/>
  <c r="F74" i="20" s="1"/>
  <c r="AE24" i="20"/>
  <c r="AK24" i="20" s="1"/>
  <c r="F25" i="20"/>
  <c r="AE120" i="20"/>
  <c r="AB91" i="20"/>
  <c r="AB27" i="20"/>
  <c r="F41" i="20"/>
  <c r="AE40" i="20"/>
  <c r="F57" i="20"/>
  <c r="AE56" i="20"/>
  <c r="AB107" i="20"/>
  <c r="AB43" i="20"/>
  <c r="AB123" i="20"/>
  <c r="F105" i="20"/>
  <c r="AE104" i="20"/>
  <c r="AB139" i="20"/>
  <c r="F137" i="20"/>
  <c r="AE88" i="20"/>
  <c r="AB75" i="20"/>
  <c r="AB59" i="20"/>
  <c r="AO57" i="20" l="1"/>
  <c r="AO137" i="20"/>
  <c r="AO105" i="20"/>
  <c r="BH93" i="20"/>
  <c r="AO121" i="20"/>
  <c r="AU92" i="20"/>
  <c r="BA93" i="20" s="1"/>
  <c r="BG93" i="20" s="1"/>
  <c r="AT92" i="20"/>
  <c r="AZ93" i="20" s="1"/>
  <c r="BF93" i="20" s="1"/>
  <c r="AS92" i="20"/>
  <c r="AY93" i="20" s="1"/>
  <c r="BE93" i="20" s="1"/>
  <c r="AR92" i="20"/>
  <c r="AX93" i="20" s="1"/>
  <c r="BD93" i="20" s="1"/>
  <c r="AQ92" i="20"/>
  <c r="AW93" i="20" s="1"/>
  <c r="AS124" i="20"/>
  <c r="AY125" i="20" s="1"/>
  <c r="AR124" i="20"/>
  <c r="AX125" i="20" s="1"/>
  <c r="AQ124" i="20"/>
  <c r="AW125" i="20" s="1"/>
  <c r="AU124" i="20"/>
  <c r="BA125" i="20" s="1"/>
  <c r="AT124" i="20"/>
  <c r="AZ125" i="20" s="1"/>
  <c r="AU108" i="20"/>
  <c r="BA109" i="20" s="1"/>
  <c r="AS108" i="20"/>
  <c r="AY109" i="20" s="1"/>
  <c r="AR108" i="20"/>
  <c r="AX109" i="20" s="1"/>
  <c r="AT108" i="20"/>
  <c r="AZ109" i="20" s="1"/>
  <c r="AQ108" i="20"/>
  <c r="AW109" i="20" s="1"/>
  <c r="BC93" i="20"/>
  <c r="AS140" i="20"/>
  <c r="AY141" i="20" s="1"/>
  <c r="AU140" i="20"/>
  <c r="BA141" i="20" s="1"/>
  <c r="AT140" i="20"/>
  <c r="AZ141" i="20" s="1"/>
  <c r="AR140" i="20"/>
  <c r="AX141" i="20" s="1"/>
  <c r="AQ140" i="20"/>
  <c r="AW141" i="20" s="1"/>
  <c r="AT60" i="20"/>
  <c r="AZ61" i="20" s="1"/>
  <c r="AR60" i="20"/>
  <c r="AX61" i="20" s="1"/>
  <c r="AQ60" i="20"/>
  <c r="AW61" i="20" s="1"/>
  <c r="AU60" i="20"/>
  <c r="BA61" i="20" s="1"/>
  <c r="AS60" i="20"/>
  <c r="AY61" i="20" s="1"/>
  <c r="AQ44" i="20"/>
  <c r="AW45" i="20" s="1"/>
  <c r="AR44" i="20"/>
  <c r="AX45" i="20" s="1"/>
  <c r="AU44" i="20"/>
  <c r="BA45" i="20" s="1"/>
  <c r="AT44" i="20"/>
  <c r="AZ45" i="20" s="1"/>
  <c r="AS44" i="20"/>
  <c r="AY45" i="20" s="1"/>
  <c r="AU76" i="20"/>
  <c r="BA77" i="20" s="1"/>
  <c r="AT76" i="20"/>
  <c r="AZ77" i="20" s="1"/>
  <c r="AS76" i="20"/>
  <c r="AY77" i="20" s="1"/>
  <c r="AR76" i="20"/>
  <c r="AX77" i="20" s="1"/>
  <c r="AQ76" i="20"/>
  <c r="AW77" i="20" s="1"/>
  <c r="AQ28" i="20"/>
  <c r="AW29" i="20" s="1"/>
  <c r="AU28" i="20"/>
  <c r="BA29" i="20" s="1"/>
  <c r="AT28" i="20"/>
  <c r="AZ29" i="20" s="1"/>
  <c r="AS28" i="20"/>
  <c r="AY29" i="20" s="1"/>
  <c r="AR28" i="20"/>
  <c r="AX29" i="20" s="1"/>
  <c r="AF40" i="20"/>
  <c r="AG40" i="20" s="1"/>
  <c r="AK40" i="20"/>
  <c r="AF88" i="20"/>
  <c r="AG88" i="20" s="1"/>
  <c r="AK88" i="20"/>
  <c r="AJ139" i="20"/>
  <c r="AJ27" i="20"/>
  <c r="AJ75" i="20"/>
  <c r="AF56" i="20"/>
  <c r="AG56" i="20" s="1"/>
  <c r="AK56" i="20"/>
  <c r="AF120" i="20"/>
  <c r="AG120" i="20" s="1"/>
  <c r="AK120" i="20"/>
  <c r="AF72" i="20"/>
  <c r="AG72" i="20" s="1"/>
  <c r="AK72" i="20"/>
  <c r="AF104" i="20"/>
  <c r="AG104" i="20" s="1"/>
  <c r="AK104" i="20"/>
  <c r="AJ107" i="20"/>
  <c r="AJ59" i="20"/>
  <c r="AJ43" i="20"/>
  <c r="AF136" i="20"/>
  <c r="AG136" i="20" s="1"/>
  <c r="AK136" i="20"/>
  <c r="AJ91" i="20"/>
  <c r="AJ123" i="20"/>
  <c r="W109" i="20"/>
  <c r="W45" i="20"/>
  <c r="W93" i="20"/>
  <c r="W125" i="20"/>
  <c r="W77" i="20"/>
  <c r="AF24" i="20"/>
  <c r="AG24" i="20" s="1"/>
  <c r="W61" i="20"/>
  <c r="W29" i="20"/>
  <c r="W141" i="20"/>
  <c r="AE121" i="20"/>
  <c r="AK121" i="20" s="1"/>
  <c r="E41" i="20"/>
  <c r="AM41" i="20" s="1"/>
  <c r="AN41" i="20" s="1"/>
  <c r="F98" i="20"/>
  <c r="E74" i="20"/>
  <c r="E121" i="20"/>
  <c r="AM121" i="20" s="1"/>
  <c r="AN121" i="20" s="1"/>
  <c r="E57" i="20"/>
  <c r="AM57" i="20" s="1"/>
  <c r="AN57" i="20" s="1"/>
  <c r="E73" i="20"/>
  <c r="AM73" i="20" s="1"/>
  <c r="AN73" i="20" s="1"/>
  <c r="E105" i="20"/>
  <c r="AM105" i="20" s="1"/>
  <c r="AN105" i="20" s="1"/>
  <c r="E137" i="20"/>
  <c r="AM137" i="20" s="1"/>
  <c r="AN137" i="20" s="1"/>
  <c r="AE137" i="20"/>
  <c r="AK137" i="20" s="1"/>
  <c r="E122" i="20"/>
  <c r="AE25" i="20"/>
  <c r="AK25" i="20" s="1"/>
  <c r="E25" i="20"/>
  <c r="AM25" i="20" s="1"/>
  <c r="E97" i="20"/>
  <c r="AM97" i="20" s="1"/>
  <c r="AN97" i="20" s="1"/>
  <c r="AD89" i="20"/>
  <c r="AE73" i="20"/>
  <c r="AK73" i="20" s="1"/>
  <c r="AD137" i="20"/>
  <c r="AD41" i="20"/>
  <c r="AD73" i="20"/>
  <c r="AD57" i="20"/>
  <c r="AD25" i="20"/>
  <c r="AD121" i="20"/>
  <c r="AD105" i="20"/>
  <c r="F26" i="20"/>
  <c r="E26" i="20" s="1"/>
  <c r="AB140" i="20"/>
  <c r="AB124" i="20"/>
  <c r="AB92" i="20"/>
  <c r="AB44" i="20"/>
  <c r="AB60" i="20"/>
  <c r="F138" i="20"/>
  <c r="AE74" i="20"/>
  <c r="F75" i="20"/>
  <c r="F106" i="20"/>
  <c r="AE105" i="20"/>
  <c r="AK105" i="20" s="1"/>
  <c r="AB108" i="20"/>
  <c r="AB28" i="20"/>
  <c r="AB76" i="20"/>
  <c r="AE89" i="20"/>
  <c r="AK89" i="20" s="1"/>
  <c r="AE122" i="20"/>
  <c r="F123" i="20"/>
  <c r="F58" i="20"/>
  <c r="AE57" i="20"/>
  <c r="AK57" i="20" s="1"/>
  <c r="AE41" i="20"/>
  <c r="AK41" i="20" s="1"/>
  <c r="F42" i="20"/>
  <c r="BL93" i="20" l="1"/>
  <c r="AO41" i="20"/>
  <c r="BK93" i="20"/>
  <c r="AO97" i="20"/>
  <c r="BL137" i="20"/>
  <c r="BJ137" i="20"/>
  <c r="BI137" i="20"/>
  <c r="BK137" i="20"/>
  <c r="BH137" i="20"/>
  <c r="AM122" i="20"/>
  <c r="BJ105" i="20"/>
  <c r="BK105" i="20"/>
  <c r="BH105" i="20"/>
  <c r="BI105" i="20"/>
  <c r="BL105" i="20"/>
  <c r="BI73" i="20"/>
  <c r="BL73" i="20"/>
  <c r="BJ73" i="20"/>
  <c r="BK73" i="20"/>
  <c r="BH73" i="20"/>
  <c r="BJ57" i="20"/>
  <c r="BI57" i="20"/>
  <c r="BK57" i="20"/>
  <c r="BH57" i="20"/>
  <c r="BL57" i="20"/>
  <c r="BI41" i="20"/>
  <c r="BL41" i="20"/>
  <c r="BH41" i="20"/>
  <c r="BK41" i="20"/>
  <c r="BJ41" i="20"/>
  <c r="BH121" i="20"/>
  <c r="BL121" i="20"/>
  <c r="BI121" i="20"/>
  <c r="BK121" i="20"/>
  <c r="BJ121" i="20"/>
  <c r="BJ93" i="20"/>
  <c r="BI93" i="20"/>
  <c r="AO73" i="20"/>
  <c r="BD41" i="20"/>
  <c r="BG41" i="20"/>
  <c r="BE41" i="20"/>
  <c r="BF41" i="20"/>
  <c r="BC41" i="20"/>
  <c r="AU141" i="20"/>
  <c r="BA142" i="20" s="1"/>
  <c r="AT141" i="20"/>
  <c r="AZ142" i="20" s="1"/>
  <c r="AS141" i="20"/>
  <c r="AY142" i="20" s="1"/>
  <c r="AR141" i="20"/>
  <c r="AX142" i="20" s="1"/>
  <c r="AQ141" i="20"/>
  <c r="AW142" i="20" s="1"/>
  <c r="AT61" i="20"/>
  <c r="AZ62" i="20" s="1"/>
  <c r="AS61" i="20"/>
  <c r="AY62" i="20" s="1"/>
  <c r="AR61" i="20"/>
  <c r="AX62" i="20" s="1"/>
  <c r="AQ61" i="20"/>
  <c r="AW62" i="20" s="1"/>
  <c r="AU61" i="20"/>
  <c r="BA62" i="20" s="1"/>
  <c r="AU77" i="20"/>
  <c r="BA78" i="20" s="1"/>
  <c r="AT77" i="20"/>
  <c r="AZ78" i="20" s="1"/>
  <c r="AR77" i="20"/>
  <c r="AX78" i="20" s="1"/>
  <c r="AQ77" i="20"/>
  <c r="AW78" i="20" s="1"/>
  <c r="AS77" i="20"/>
  <c r="AY78" i="20" s="1"/>
  <c r="BG137" i="20"/>
  <c r="BE137" i="20"/>
  <c r="BD137" i="20"/>
  <c r="BC137" i="20"/>
  <c r="BF137" i="20"/>
  <c r="BD105" i="20"/>
  <c r="BG105" i="20"/>
  <c r="BF105" i="20"/>
  <c r="BE105" i="20"/>
  <c r="BC105" i="20"/>
  <c r="BD57" i="20"/>
  <c r="BF57" i="20"/>
  <c r="BG57" i="20"/>
  <c r="BE57" i="20"/>
  <c r="BC57" i="20"/>
  <c r="AU125" i="20"/>
  <c r="BA126" i="20" s="1"/>
  <c r="AT125" i="20"/>
  <c r="AZ126" i="20" s="1"/>
  <c r="AS125" i="20"/>
  <c r="AY126" i="20" s="1"/>
  <c r="AR125" i="20"/>
  <c r="AX126" i="20" s="1"/>
  <c r="AQ125" i="20"/>
  <c r="AW126" i="20" s="1"/>
  <c r="AU93" i="20"/>
  <c r="BA94" i="20" s="1"/>
  <c r="AT93" i="20"/>
  <c r="AZ94" i="20" s="1"/>
  <c r="AS93" i="20"/>
  <c r="AY94" i="20" s="1"/>
  <c r="AR93" i="20"/>
  <c r="AX94" i="20" s="1"/>
  <c r="AQ93" i="20"/>
  <c r="AW94" i="20" s="1"/>
  <c r="BE73" i="20"/>
  <c r="BC73" i="20"/>
  <c r="BF73" i="20"/>
  <c r="BD73" i="20"/>
  <c r="BG73" i="20"/>
  <c r="AU45" i="20"/>
  <c r="BA46" i="20" s="1"/>
  <c r="AT45" i="20"/>
  <c r="AZ46" i="20" s="1"/>
  <c r="AS45" i="20"/>
  <c r="AY46" i="20" s="1"/>
  <c r="AR45" i="20"/>
  <c r="AX46" i="20" s="1"/>
  <c r="AQ45" i="20"/>
  <c r="AW46" i="20" s="1"/>
  <c r="BG121" i="20"/>
  <c r="BC121" i="20"/>
  <c r="BF121" i="20"/>
  <c r="BE121" i="20"/>
  <c r="BD121" i="20"/>
  <c r="AN25" i="20"/>
  <c r="AO25" i="20"/>
  <c r="AM74" i="20"/>
  <c r="AQ109" i="20"/>
  <c r="AW110" i="20" s="1"/>
  <c r="AS109" i="20"/>
  <c r="AY110" i="20" s="1"/>
  <c r="AR109" i="20"/>
  <c r="AX110" i="20" s="1"/>
  <c r="AT109" i="20"/>
  <c r="AZ110" i="20" s="1"/>
  <c r="AU109" i="20"/>
  <c r="BA110" i="20" s="1"/>
  <c r="AK74" i="20"/>
  <c r="AM26" i="20"/>
  <c r="AQ29" i="20"/>
  <c r="AW30" i="20" s="1"/>
  <c r="AT29" i="20"/>
  <c r="AZ30" i="20" s="1"/>
  <c r="AU29" i="20"/>
  <c r="BA30" i="20" s="1"/>
  <c r="AS29" i="20"/>
  <c r="AY30" i="20" s="1"/>
  <c r="AR29" i="20"/>
  <c r="AX30" i="20" s="1"/>
  <c r="AJ124" i="20"/>
  <c r="AJ28" i="20"/>
  <c r="AJ44" i="20"/>
  <c r="AJ108" i="20"/>
  <c r="AK122" i="20"/>
  <c r="AJ60" i="20"/>
  <c r="AJ92" i="20"/>
  <c r="AJ76" i="20"/>
  <c r="AJ140" i="20"/>
  <c r="W30" i="20"/>
  <c r="AF137" i="20"/>
  <c r="AG137" i="20" s="1"/>
  <c r="AL137" i="20"/>
  <c r="AF105" i="20"/>
  <c r="AG105" i="20" s="1"/>
  <c r="AL105" i="20"/>
  <c r="W94" i="20"/>
  <c r="W142" i="20"/>
  <c r="AF41" i="20"/>
  <c r="AG41" i="20" s="1"/>
  <c r="AL41" i="20"/>
  <c r="AF89" i="20"/>
  <c r="AG89" i="20" s="1"/>
  <c r="AL89" i="20"/>
  <c r="W126" i="20"/>
  <c r="W46" i="20"/>
  <c r="AF121" i="20"/>
  <c r="AG121" i="20" s="1"/>
  <c r="AL121" i="20"/>
  <c r="W78" i="20"/>
  <c r="AF25" i="20"/>
  <c r="AG25" i="20" s="1"/>
  <c r="AL25" i="20"/>
  <c r="AF74" i="20"/>
  <c r="AG74" i="20" s="1"/>
  <c r="W110" i="20"/>
  <c r="AF57" i="20"/>
  <c r="AG57" i="20" s="1"/>
  <c r="AL57" i="20"/>
  <c r="AF122" i="20"/>
  <c r="AG122" i="20" s="1"/>
  <c r="AF73" i="20"/>
  <c r="AG73" i="20" s="1"/>
  <c r="AL73" i="20"/>
  <c r="W62" i="20"/>
  <c r="F99" i="20"/>
  <c r="E99" i="20" s="1"/>
  <c r="E138" i="20"/>
  <c r="AM138" i="20" s="1"/>
  <c r="AE138" i="20"/>
  <c r="E58" i="20"/>
  <c r="AM58" i="20" s="1"/>
  <c r="E106" i="20"/>
  <c r="AM106" i="20" s="1"/>
  <c r="E42" i="20"/>
  <c r="AM42" i="20" s="1"/>
  <c r="E75" i="20"/>
  <c r="AM75" i="20" s="1"/>
  <c r="E123" i="20"/>
  <c r="AM123" i="20" s="1"/>
  <c r="E98" i="20"/>
  <c r="AM98" i="20" s="1"/>
  <c r="AD106" i="20"/>
  <c r="AD58" i="20"/>
  <c r="AD138" i="20"/>
  <c r="AD74" i="20"/>
  <c r="AD26" i="20"/>
  <c r="AD42" i="20"/>
  <c r="AE26" i="20"/>
  <c r="AK26" i="20" s="1"/>
  <c r="AD122" i="20"/>
  <c r="AD90" i="20"/>
  <c r="F27" i="20"/>
  <c r="E27" i="20" s="1"/>
  <c r="AM27" i="20" s="1"/>
  <c r="AB93" i="20"/>
  <c r="AB125" i="20"/>
  <c r="AB141" i="20"/>
  <c r="AE42" i="20"/>
  <c r="F43" i="20"/>
  <c r="AE123" i="20"/>
  <c r="AK123" i="20" s="1"/>
  <c r="F124" i="20"/>
  <c r="AE90" i="20"/>
  <c r="AB45" i="20"/>
  <c r="AB77" i="20"/>
  <c r="AB29" i="20"/>
  <c r="AB109" i="20"/>
  <c r="F139" i="20"/>
  <c r="AE58" i="20"/>
  <c r="F59" i="20"/>
  <c r="AB61" i="20"/>
  <c r="AE106" i="20"/>
  <c r="F107" i="20"/>
  <c r="AE75" i="20"/>
  <c r="AK75" i="20" s="1"/>
  <c r="F76" i="20"/>
  <c r="AO27" i="20" l="1"/>
  <c r="AO123" i="20"/>
  <c r="AO43" i="20"/>
  <c r="AN123" i="20"/>
  <c r="BE123" i="20" s="1"/>
  <c r="AO75" i="20"/>
  <c r="BI25" i="20"/>
  <c r="BH25" i="20"/>
  <c r="BL25" i="20"/>
  <c r="BK25" i="20"/>
  <c r="BJ25" i="20"/>
  <c r="AO139" i="20"/>
  <c r="BE25" i="20"/>
  <c r="BG25" i="20"/>
  <c r="BF25" i="20"/>
  <c r="BD25" i="20"/>
  <c r="BC25" i="20"/>
  <c r="AN75" i="20"/>
  <c r="AM99" i="20"/>
  <c r="AN99" i="20" s="1"/>
  <c r="AU94" i="20"/>
  <c r="BA95" i="20" s="1"/>
  <c r="BG95" i="20" s="1"/>
  <c r="AT94" i="20"/>
  <c r="AZ95" i="20" s="1"/>
  <c r="BF95" i="20" s="1"/>
  <c r="AS94" i="20"/>
  <c r="AY95" i="20" s="1"/>
  <c r="BE95" i="20" s="1"/>
  <c r="AR94" i="20"/>
  <c r="AX95" i="20" s="1"/>
  <c r="BD95" i="20" s="1"/>
  <c r="AQ94" i="20"/>
  <c r="AW95" i="20" s="1"/>
  <c r="BC95" i="20" s="1"/>
  <c r="AS78" i="20"/>
  <c r="AY79" i="20" s="1"/>
  <c r="AR78" i="20"/>
  <c r="AX79" i="20" s="1"/>
  <c r="AT78" i="20"/>
  <c r="AZ79" i="20" s="1"/>
  <c r="AU78" i="20"/>
  <c r="BA79" i="20" s="1"/>
  <c r="AQ78" i="20"/>
  <c r="AW79" i="20" s="1"/>
  <c r="AT126" i="20"/>
  <c r="AZ127" i="20" s="1"/>
  <c r="AS126" i="20"/>
  <c r="AY127" i="20" s="1"/>
  <c r="AR126" i="20"/>
  <c r="AX127" i="20" s="1"/>
  <c r="AQ126" i="20"/>
  <c r="AW127" i="20" s="1"/>
  <c r="AU126" i="20"/>
  <c r="BA127" i="20" s="1"/>
  <c r="AQ62" i="20"/>
  <c r="AW63" i="20" s="1"/>
  <c r="AU62" i="20"/>
  <c r="BA63" i="20" s="1"/>
  <c r="AT62" i="20"/>
  <c r="AZ63" i="20" s="1"/>
  <c r="AS62" i="20"/>
  <c r="AY63" i="20" s="1"/>
  <c r="AR62" i="20"/>
  <c r="AX63" i="20" s="1"/>
  <c r="AU110" i="20"/>
  <c r="BA111" i="20" s="1"/>
  <c r="AT110" i="20"/>
  <c r="AZ111" i="20" s="1"/>
  <c r="AS110" i="20"/>
  <c r="AY111" i="20" s="1"/>
  <c r="AR110" i="20"/>
  <c r="AX111" i="20" s="1"/>
  <c r="AQ110" i="20"/>
  <c r="AW111" i="20" s="1"/>
  <c r="AU46" i="20"/>
  <c r="BA47" i="20" s="1"/>
  <c r="AS46" i="20"/>
  <c r="AY47" i="20" s="1"/>
  <c r="AR46" i="20"/>
  <c r="AX47" i="20" s="1"/>
  <c r="AQ46" i="20"/>
  <c r="AW47" i="20" s="1"/>
  <c r="AT46" i="20"/>
  <c r="AZ47" i="20" s="1"/>
  <c r="AU142" i="20"/>
  <c r="BA143" i="20" s="1"/>
  <c r="AT142" i="20"/>
  <c r="AZ143" i="20" s="1"/>
  <c r="AR142" i="20"/>
  <c r="AX143" i="20" s="1"/>
  <c r="AQ142" i="20"/>
  <c r="AW143" i="20" s="1"/>
  <c r="AS142" i="20"/>
  <c r="AY143" i="20" s="1"/>
  <c r="AQ30" i="20"/>
  <c r="AW31" i="20" s="1"/>
  <c r="AT30" i="20"/>
  <c r="AZ31" i="20" s="1"/>
  <c r="AR30" i="20"/>
  <c r="AX31" i="20" s="1"/>
  <c r="AS30" i="20"/>
  <c r="AY31" i="20" s="1"/>
  <c r="AU30" i="20"/>
  <c r="BA31" i="20" s="1"/>
  <c r="AN27" i="20"/>
  <c r="AJ29" i="20"/>
  <c r="AJ125" i="20"/>
  <c r="AF106" i="20"/>
  <c r="AG106" i="20" s="1"/>
  <c r="AK106" i="20"/>
  <c r="AJ109" i="20"/>
  <c r="AJ77" i="20"/>
  <c r="AJ45" i="20"/>
  <c r="AJ61" i="20"/>
  <c r="AF58" i="20"/>
  <c r="AG58" i="20" s="1"/>
  <c r="AK58" i="20"/>
  <c r="AF42" i="20"/>
  <c r="AG42" i="20" s="1"/>
  <c r="AK42" i="20"/>
  <c r="AJ93" i="20"/>
  <c r="AF90" i="20"/>
  <c r="AG90" i="20" s="1"/>
  <c r="AK90" i="20"/>
  <c r="AF138" i="20"/>
  <c r="AG138" i="20" s="1"/>
  <c r="AK138" i="20"/>
  <c r="AJ141" i="20"/>
  <c r="W111" i="20"/>
  <c r="AF75" i="20"/>
  <c r="AG75" i="20" s="1"/>
  <c r="AL75" i="20"/>
  <c r="W143" i="20"/>
  <c r="W95" i="20"/>
  <c r="AF123" i="20"/>
  <c r="AG123" i="20" s="1"/>
  <c r="AL123" i="20"/>
  <c r="W127" i="20"/>
  <c r="AF26" i="20"/>
  <c r="AG26" i="20" s="1"/>
  <c r="W47" i="20"/>
  <c r="W63" i="20"/>
  <c r="W79" i="20"/>
  <c r="W31" i="20"/>
  <c r="AE139" i="20"/>
  <c r="AK139" i="20" s="1"/>
  <c r="E76" i="20"/>
  <c r="AM76" i="20" s="1"/>
  <c r="E59" i="20"/>
  <c r="AM59" i="20" s="1"/>
  <c r="AN59" i="20" s="1"/>
  <c r="E43" i="20"/>
  <c r="AM43" i="20" s="1"/>
  <c r="AN43" i="20" s="1"/>
  <c r="E107" i="20"/>
  <c r="AM107" i="20" s="1"/>
  <c r="AN107" i="20" s="1"/>
  <c r="E139" i="20"/>
  <c r="AM139" i="20" s="1"/>
  <c r="AN139" i="20" s="1"/>
  <c r="E124" i="20"/>
  <c r="AM124" i="20" s="1"/>
  <c r="AD139" i="20"/>
  <c r="AD107" i="20"/>
  <c r="AD27" i="20"/>
  <c r="AD75" i="20"/>
  <c r="AD59" i="20"/>
  <c r="AD123" i="20"/>
  <c r="AD91" i="20"/>
  <c r="AD43" i="20"/>
  <c r="F28" i="20"/>
  <c r="E28" i="20" s="1"/>
  <c r="AM28" i="20" s="1"/>
  <c r="AE27" i="20"/>
  <c r="AK27" i="20" s="1"/>
  <c r="AB142" i="20"/>
  <c r="AB126" i="20"/>
  <c r="AB94" i="20"/>
  <c r="F140" i="20"/>
  <c r="AB78" i="20"/>
  <c r="AB46" i="20"/>
  <c r="AE91" i="20"/>
  <c r="AK91" i="20" s="1"/>
  <c r="F44" i="20"/>
  <c r="AE43" i="20"/>
  <c r="AK43" i="20" s="1"/>
  <c r="AE107" i="20"/>
  <c r="AK107" i="20" s="1"/>
  <c r="F108" i="20"/>
  <c r="AB62" i="20"/>
  <c r="AE59" i="20"/>
  <c r="AK59" i="20" s="1"/>
  <c r="F60" i="20"/>
  <c r="AB110" i="20"/>
  <c r="AE124" i="20"/>
  <c r="F125" i="20"/>
  <c r="AE76" i="20"/>
  <c r="F77" i="20"/>
  <c r="AB30" i="20"/>
  <c r="AO107" i="20" l="1"/>
  <c r="AO59" i="20"/>
  <c r="BH107" i="20"/>
  <c r="BJ107" i="20"/>
  <c r="BL107" i="20"/>
  <c r="BI107" i="20"/>
  <c r="BK107" i="20"/>
  <c r="BC123" i="20"/>
  <c r="AO99" i="20"/>
  <c r="BI75" i="20"/>
  <c r="BK75" i="20"/>
  <c r="BL75" i="20"/>
  <c r="BH75" i="20"/>
  <c r="BJ75" i="20"/>
  <c r="BK59" i="20"/>
  <c r="BJ59" i="20"/>
  <c r="BH59" i="20"/>
  <c r="BL59" i="20"/>
  <c r="BI59" i="20"/>
  <c r="BL43" i="20"/>
  <c r="BJ43" i="20"/>
  <c r="BK43" i="20"/>
  <c r="BH43" i="20"/>
  <c r="BI43" i="20"/>
  <c r="BJ123" i="20"/>
  <c r="BK123" i="20"/>
  <c r="BH123" i="20"/>
  <c r="BI123" i="20"/>
  <c r="BL123" i="20"/>
  <c r="BD123" i="20"/>
  <c r="BG123" i="20"/>
  <c r="BL27" i="20"/>
  <c r="BI27" i="20"/>
  <c r="BH27" i="20"/>
  <c r="BJ27" i="20"/>
  <c r="BK27" i="20"/>
  <c r="BH139" i="20"/>
  <c r="BI139" i="20"/>
  <c r="BJ139" i="20"/>
  <c r="BL139" i="20"/>
  <c r="BK139" i="20"/>
  <c r="BF123" i="20"/>
  <c r="BE43" i="20"/>
  <c r="BF43" i="20"/>
  <c r="BG43" i="20"/>
  <c r="BD43" i="20"/>
  <c r="BC43" i="20"/>
  <c r="BC139" i="20"/>
  <c r="BE139" i="20"/>
  <c r="BD139" i="20"/>
  <c r="BG139" i="20"/>
  <c r="BF139" i="20"/>
  <c r="BE107" i="20"/>
  <c r="BD107" i="20"/>
  <c r="BF107" i="20"/>
  <c r="BG107" i="20"/>
  <c r="BC107" i="20"/>
  <c r="BD59" i="20"/>
  <c r="BC59" i="20"/>
  <c r="BG59" i="20"/>
  <c r="BE59" i="20"/>
  <c r="BF59" i="20"/>
  <c r="AU47" i="20"/>
  <c r="BA48" i="20" s="1"/>
  <c r="AT47" i="20"/>
  <c r="AZ48" i="20" s="1"/>
  <c r="AS47" i="20"/>
  <c r="AY48" i="20" s="1"/>
  <c r="AQ47" i="20"/>
  <c r="AW48" i="20" s="1"/>
  <c r="AR47" i="20"/>
  <c r="AX48" i="20" s="1"/>
  <c r="AU63" i="20"/>
  <c r="BA64" i="20" s="1"/>
  <c r="AT63" i="20"/>
  <c r="AZ64" i="20" s="1"/>
  <c r="AS63" i="20"/>
  <c r="AY64" i="20" s="1"/>
  <c r="AR63" i="20"/>
  <c r="AX64" i="20" s="1"/>
  <c r="AQ63" i="20"/>
  <c r="AW64" i="20" s="1"/>
  <c r="BF75" i="20"/>
  <c r="BG75" i="20"/>
  <c r="BE75" i="20"/>
  <c r="BC75" i="20"/>
  <c r="BD75" i="20"/>
  <c r="AT111" i="20"/>
  <c r="AZ112" i="20" s="1"/>
  <c r="AS111" i="20"/>
  <c r="AY112" i="20" s="1"/>
  <c r="AR111" i="20"/>
  <c r="AX112" i="20" s="1"/>
  <c r="AQ111" i="20"/>
  <c r="AW112" i="20" s="1"/>
  <c r="AU111" i="20"/>
  <c r="BA112" i="20" s="1"/>
  <c r="AU127" i="20"/>
  <c r="BA128" i="20" s="1"/>
  <c r="AT127" i="20"/>
  <c r="AZ128" i="20" s="1"/>
  <c r="AS127" i="20"/>
  <c r="AY128" i="20" s="1"/>
  <c r="AR127" i="20"/>
  <c r="AX128" i="20" s="1"/>
  <c r="AQ127" i="20"/>
  <c r="AW128" i="20" s="1"/>
  <c r="AU95" i="20"/>
  <c r="BA96" i="20" s="1"/>
  <c r="AS95" i="20"/>
  <c r="AY96" i="20" s="1"/>
  <c r="AR95" i="20"/>
  <c r="AX96" i="20" s="1"/>
  <c r="AT95" i="20"/>
  <c r="AZ96" i="20" s="1"/>
  <c r="AQ95" i="20"/>
  <c r="AW96" i="20" s="1"/>
  <c r="AN125" i="20"/>
  <c r="AU143" i="20"/>
  <c r="BA144" i="20" s="1"/>
  <c r="AT143" i="20"/>
  <c r="AZ144" i="20" s="1"/>
  <c r="AS143" i="20"/>
  <c r="AY144" i="20" s="1"/>
  <c r="AR143" i="20"/>
  <c r="AX144" i="20" s="1"/>
  <c r="AQ143" i="20"/>
  <c r="AW144" i="20" s="1"/>
  <c r="BC27" i="20"/>
  <c r="BG27" i="20"/>
  <c r="BF27" i="20"/>
  <c r="BE27" i="20"/>
  <c r="BD27" i="20"/>
  <c r="AU79" i="20"/>
  <c r="BA80" i="20" s="1"/>
  <c r="AT79" i="20"/>
  <c r="AZ80" i="20" s="1"/>
  <c r="AS79" i="20"/>
  <c r="AY80" i="20" s="1"/>
  <c r="AR79" i="20"/>
  <c r="AX80" i="20" s="1"/>
  <c r="AQ79" i="20"/>
  <c r="AW80" i="20" s="1"/>
  <c r="AQ31" i="20"/>
  <c r="AW32" i="20" s="1"/>
  <c r="AT31" i="20"/>
  <c r="AZ32" i="20" s="1"/>
  <c r="AS31" i="20"/>
  <c r="AY32" i="20" s="1"/>
  <c r="AR31" i="20"/>
  <c r="AX32" i="20" s="1"/>
  <c r="AU31" i="20"/>
  <c r="BA32" i="20" s="1"/>
  <c r="AN29" i="20"/>
  <c r="AJ94" i="20"/>
  <c r="AJ142" i="20"/>
  <c r="AJ110" i="20"/>
  <c r="AJ126" i="20"/>
  <c r="AJ78" i="20"/>
  <c r="AJ30" i="20"/>
  <c r="AF76" i="20"/>
  <c r="AG76" i="20" s="1"/>
  <c r="AK76" i="20"/>
  <c r="AF124" i="20"/>
  <c r="AG124" i="20" s="1"/>
  <c r="AK124" i="20"/>
  <c r="AJ62" i="20"/>
  <c r="AJ46" i="20"/>
  <c r="W48" i="20"/>
  <c r="AF107" i="20"/>
  <c r="AG107" i="20" s="1"/>
  <c r="AL107" i="20"/>
  <c r="AF43" i="20"/>
  <c r="AG43" i="20" s="1"/>
  <c r="AL43" i="20"/>
  <c r="AF91" i="20"/>
  <c r="AG91" i="20" s="1"/>
  <c r="AL91" i="20"/>
  <c r="W144" i="20"/>
  <c r="W112" i="20"/>
  <c r="W64" i="20"/>
  <c r="AF59" i="20"/>
  <c r="AG59" i="20" s="1"/>
  <c r="AL59" i="20"/>
  <c r="W96" i="20"/>
  <c r="AF27" i="20"/>
  <c r="AG27" i="20" s="1"/>
  <c r="AL27" i="20"/>
  <c r="W80" i="20"/>
  <c r="W128" i="20"/>
  <c r="AF139" i="20"/>
  <c r="AG139" i="20" s="1"/>
  <c r="AL139" i="20"/>
  <c r="W32" i="20"/>
  <c r="AE28" i="20"/>
  <c r="AK28" i="20" s="1"/>
  <c r="AE140" i="20"/>
  <c r="E60" i="20"/>
  <c r="AM60" i="20" s="1"/>
  <c r="E108" i="20"/>
  <c r="AM108" i="20" s="1"/>
  <c r="E140" i="20"/>
  <c r="AM140" i="20" s="1"/>
  <c r="E44" i="20"/>
  <c r="AM44" i="20" s="1"/>
  <c r="E125" i="20"/>
  <c r="AM125" i="20" s="1"/>
  <c r="AO125" i="20" s="1"/>
  <c r="E77" i="20"/>
  <c r="AM77" i="20" s="1"/>
  <c r="AN77" i="20" s="1"/>
  <c r="AD44" i="20"/>
  <c r="AD92" i="20"/>
  <c r="AD76" i="20"/>
  <c r="AD28" i="20"/>
  <c r="AD124" i="20"/>
  <c r="AD60" i="20"/>
  <c r="AD108" i="20"/>
  <c r="AD140" i="20"/>
  <c r="F29" i="20"/>
  <c r="E29" i="20" s="1"/>
  <c r="AM29" i="20" s="1"/>
  <c r="AO29" i="20" s="1"/>
  <c r="AB95" i="20"/>
  <c r="AB143" i="20"/>
  <c r="AB127" i="20"/>
  <c r="AB31" i="20"/>
  <c r="F78" i="20"/>
  <c r="AE77" i="20"/>
  <c r="AK77" i="20" s="1"/>
  <c r="AB111" i="20"/>
  <c r="AE44" i="20"/>
  <c r="F45" i="20"/>
  <c r="AB79" i="20"/>
  <c r="F126" i="20"/>
  <c r="AE125" i="20"/>
  <c r="AK125" i="20" s="1"/>
  <c r="AB47" i="20"/>
  <c r="F141" i="20"/>
  <c r="F61" i="20"/>
  <c r="AE60" i="20"/>
  <c r="AB63" i="20"/>
  <c r="F109" i="20"/>
  <c r="AE108" i="20"/>
  <c r="AE92" i="20"/>
  <c r="BJ77" i="20" l="1"/>
  <c r="BH77" i="20"/>
  <c r="BI77" i="20"/>
  <c r="BL77" i="20"/>
  <c r="BK77" i="20"/>
  <c r="AO77" i="20"/>
  <c r="BJ125" i="20"/>
  <c r="BH125" i="20"/>
  <c r="BL125" i="20"/>
  <c r="BK125" i="20"/>
  <c r="BI125" i="20"/>
  <c r="BH97" i="20"/>
  <c r="BK29" i="20"/>
  <c r="BI29" i="20"/>
  <c r="BJ29" i="20"/>
  <c r="BL29" i="20"/>
  <c r="BH29" i="20"/>
  <c r="BE77" i="20"/>
  <c r="BC77" i="20"/>
  <c r="BD77" i="20"/>
  <c r="BF77" i="20"/>
  <c r="BG77" i="20"/>
  <c r="BE125" i="20"/>
  <c r="BC125" i="20"/>
  <c r="BF125" i="20"/>
  <c r="BD125" i="20"/>
  <c r="BG125" i="20"/>
  <c r="AT128" i="20"/>
  <c r="AZ129" i="20" s="1"/>
  <c r="AS128" i="20"/>
  <c r="AY129" i="20" s="1"/>
  <c r="AR128" i="20"/>
  <c r="AX129" i="20" s="1"/>
  <c r="AQ128" i="20"/>
  <c r="AW129" i="20" s="1"/>
  <c r="AU128" i="20"/>
  <c r="BA129" i="20" s="1"/>
  <c r="BC29" i="20"/>
  <c r="BE29" i="20"/>
  <c r="BF29" i="20"/>
  <c r="BD29" i="20"/>
  <c r="BG29" i="20"/>
  <c r="AT80" i="20"/>
  <c r="AZ81" i="20" s="1"/>
  <c r="AS80" i="20"/>
  <c r="AY81" i="20" s="1"/>
  <c r="AR80" i="20"/>
  <c r="AX81" i="20" s="1"/>
  <c r="AQ80" i="20"/>
  <c r="AW81" i="20" s="1"/>
  <c r="AU80" i="20"/>
  <c r="BA81" i="20" s="1"/>
  <c r="AU96" i="20"/>
  <c r="BA97" i="20" s="1"/>
  <c r="AT96" i="20"/>
  <c r="AZ97" i="20" s="1"/>
  <c r="BF97" i="20" s="1"/>
  <c r="AQ96" i="20"/>
  <c r="AW97" i="20" s="1"/>
  <c r="BC97" i="20" s="1"/>
  <c r="AR96" i="20"/>
  <c r="AX97" i="20" s="1"/>
  <c r="BD97" i="20" s="1"/>
  <c r="AS96" i="20"/>
  <c r="AY97" i="20" s="1"/>
  <c r="BE97" i="20" s="1"/>
  <c r="AN109" i="20"/>
  <c r="AU64" i="20"/>
  <c r="BA65" i="20" s="1"/>
  <c r="AT64" i="20"/>
  <c r="AZ65" i="20" s="1"/>
  <c r="AR64" i="20"/>
  <c r="AX65" i="20" s="1"/>
  <c r="AQ64" i="20"/>
  <c r="AW65" i="20" s="1"/>
  <c r="AS64" i="20"/>
  <c r="AY65" i="20" s="1"/>
  <c r="AU112" i="20"/>
  <c r="BA113" i="20" s="1"/>
  <c r="AT112" i="20"/>
  <c r="AZ113" i="20" s="1"/>
  <c r="AS112" i="20"/>
  <c r="AY113" i="20" s="1"/>
  <c r="AR112" i="20"/>
  <c r="AX113" i="20" s="1"/>
  <c r="AQ112" i="20"/>
  <c r="AW113" i="20" s="1"/>
  <c r="AU48" i="20"/>
  <c r="BA49" i="20" s="1"/>
  <c r="AT48" i="20"/>
  <c r="AZ49" i="20" s="1"/>
  <c r="AS48" i="20"/>
  <c r="AY49" i="20" s="1"/>
  <c r="AR48" i="20"/>
  <c r="AX49" i="20" s="1"/>
  <c r="AQ48" i="20"/>
  <c r="AW49" i="20" s="1"/>
  <c r="BG97" i="20"/>
  <c r="AS144" i="20"/>
  <c r="AY145" i="20" s="1"/>
  <c r="AR144" i="20"/>
  <c r="AX145" i="20" s="1"/>
  <c r="AQ144" i="20"/>
  <c r="AW145" i="20" s="1"/>
  <c r="AT144" i="20"/>
  <c r="AZ145" i="20" s="1"/>
  <c r="AU144" i="20"/>
  <c r="BA145" i="20" s="1"/>
  <c r="AQ32" i="20"/>
  <c r="AW33" i="20" s="1"/>
  <c r="AT32" i="20"/>
  <c r="AZ33" i="20" s="1"/>
  <c r="AS32" i="20"/>
  <c r="AY33" i="20" s="1"/>
  <c r="AU32" i="20"/>
  <c r="BA33" i="20" s="1"/>
  <c r="AR32" i="20"/>
  <c r="AX33" i="20" s="1"/>
  <c r="AJ143" i="20"/>
  <c r="AJ31" i="20"/>
  <c r="AJ127" i="20"/>
  <c r="AJ95" i="20"/>
  <c r="AJ63" i="20"/>
  <c r="AF44" i="20"/>
  <c r="AG44" i="20" s="1"/>
  <c r="AK44" i="20"/>
  <c r="AF140" i="20"/>
  <c r="AG140" i="20" s="1"/>
  <c r="AK140" i="20"/>
  <c r="AF92" i="20"/>
  <c r="AG92" i="20" s="1"/>
  <c r="AK92" i="20"/>
  <c r="AJ79" i="20"/>
  <c r="AJ47" i="20"/>
  <c r="AJ111" i="20"/>
  <c r="AF108" i="20"/>
  <c r="AG108" i="20" s="1"/>
  <c r="AK108" i="20"/>
  <c r="AF60" i="20"/>
  <c r="AG60" i="20" s="1"/>
  <c r="AK60" i="20"/>
  <c r="AF77" i="20"/>
  <c r="AG77" i="20" s="1"/>
  <c r="AL77" i="20"/>
  <c r="AF28" i="20"/>
  <c r="AG28" i="20" s="1"/>
  <c r="W113" i="20"/>
  <c r="W145" i="20"/>
  <c r="W65" i="20"/>
  <c r="W33" i="20"/>
  <c r="W97" i="20"/>
  <c r="W129" i="20"/>
  <c r="W81" i="20"/>
  <c r="AF125" i="20"/>
  <c r="AG125" i="20" s="1"/>
  <c r="AL125" i="20"/>
  <c r="W49" i="20"/>
  <c r="AE141" i="20"/>
  <c r="AK141" i="20" s="1"/>
  <c r="E141" i="20"/>
  <c r="AM141" i="20" s="1"/>
  <c r="AN141" i="20" s="1"/>
  <c r="E126" i="20"/>
  <c r="AM126" i="20" s="1"/>
  <c r="E109" i="20"/>
  <c r="AM109" i="20" s="1"/>
  <c r="AO109" i="20" s="1"/>
  <c r="E78" i="20"/>
  <c r="AM78" i="20" s="1"/>
  <c r="E61" i="20"/>
  <c r="AM61" i="20" s="1"/>
  <c r="AN61" i="20" s="1"/>
  <c r="E45" i="20"/>
  <c r="AM45" i="20" s="1"/>
  <c r="AN45" i="20" s="1"/>
  <c r="AD77" i="20"/>
  <c r="AD29" i="20"/>
  <c r="AD141" i="20"/>
  <c r="AD125" i="20"/>
  <c r="AD93" i="20"/>
  <c r="AD45" i="20"/>
  <c r="AD109" i="20"/>
  <c r="AD61" i="20"/>
  <c r="F30" i="20"/>
  <c r="AE29" i="20"/>
  <c r="AK29" i="20" s="1"/>
  <c r="AB80" i="20"/>
  <c r="AB128" i="20"/>
  <c r="AB64" i="20"/>
  <c r="AB112" i="20"/>
  <c r="AB48" i="20"/>
  <c r="AB144" i="20"/>
  <c r="AB96" i="20"/>
  <c r="AB32" i="20"/>
  <c r="AE45" i="20"/>
  <c r="AK45" i="20" s="1"/>
  <c r="F46" i="20"/>
  <c r="F110" i="20"/>
  <c r="AE109" i="20"/>
  <c r="AK109" i="20" s="1"/>
  <c r="F127" i="20"/>
  <c r="AE126" i="20"/>
  <c r="AE93" i="20"/>
  <c r="AK93" i="20" s="1"/>
  <c r="F62" i="20"/>
  <c r="AE61" i="20"/>
  <c r="AK61" i="20" s="1"/>
  <c r="F142" i="20"/>
  <c r="F79" i="20"/>
  <c r="AE78" i="20"/>
  <c r="AO141" i="20" l="1"/>
  <c r="BJ97" i="20"/>
  <c r="BK97" i="20"/>
  <c r="BL97" i="20"/>
  <c r="AO45" i="20"/>
  <c r="AO61" i="20"/>
  <c r="BJ109" i="20"/>
  <c r="BI109" i="20"/>
  <c r="BH109" i="20"/>
  <c r="BL109" i="20"/>
  <c r="BK109" i="20"/>
  <c r="BI45" i="20"/>
  <c r="BK45" i="20"/>
  <c r="BH45" i="20"/>
  <c r="BL45" i="20"/>
  <c r="BJ45" i="20"/>
  <c r="BJ61" i="20"/>
  <c r="BH61" i="20"/>
  <c r="BL61" i="20"/>
  <c r="BI61" i="20"/>
  <c r="BK61" i="20"/>
  <c r="BI97" i="20"/>
  <c r="BI141" i="20"/>
  <c r="BK141" i="20"/>
  <c r="BH141" i="20"/>
  <c r="BJ141" i="20"/>
  <c r="BL141" i="20"/>
  <c r="BF61" i="20"/>
  <c r="BE61" i="20"/>
  <c r="BC61" i="20"/>
  <c r="BD61" i="20"/>
  <c r="BG61" i="20"/>
  <c r="BD141" i="20"/>
  <c r="BG141" i="20"/>
  <c r="BC141" i="20"/>
  <c r="BF141" i="20"/>
  <c r="BE141" i="20"/>
  <c r="AU49" i="20"/>
  <c r="BA50" i="20" s="1"/>
  <c r="AS49" i="20"/>
  <c r="AY50" i="20" s="1"/>
  <c r="AR49" i="20"/>
  <c r="AX50" i="20" s="1"/>
  <c r="AQ49" i="20"/>
  <c r="AW50" i="20" s="1"/>
  <c r="AT49" i="20"/>
  <c r="AZ50" i="20" s="1"/>
  <c r="BG109" i="20"/>
  <c r="BF109" i="20"/>
  <c r="BC109" i="20"/>
  <c r="BE109" i="20"/>
  <c r="BD109" i="20"/>
  <c r="AR81" i="20"/>
  <c r="AX82" i="20" s="1"/>
  <c r="AQ81" i="20"/>
  <c r="AW82" i="20" s="1"/>
  <c r="AU81" i="20"/>
  <c r="BA82" i="20" s="1"/>
  <c r="AS81" i="20"/>
  <c r="AY82" i="20" s="1"/>
  <c r="AT81" i="20"/>
  <c r="AZ82" i="20" s="1"/>
  <c r="AS129" i="20"/>
  <c r="AY130" i="20" s="1"/>
  <c r="AR129" i="20"/>
  <c r="AX130" i="20" s="1"/>
  <c r="AQ129" i="20"/>
  <c r="AW130" i="20" s="1"/>
  <c r="AT129" i="20"/>
  <c r="AZ130" i="20" s="1"/>
  <c r="AU129" i="20"/>
  <c r="BA130" i="20" s="1"/>
  <c r="AT145" i="20"/>
  <c r="AZ146" i="20" s="1"/>
  <c r="AU145" i="20"/>
  <c r="BA146" i="20" s="1"/>
  <c r="AS145" i="20"/>
  <c r="AY146" i="20" s="1"/>
  <c r="AR145" i="20"/>
  <c r="AX146" i="20" s="1"/>
  <c r="AQ145" i="20"/>
  <c r="AW146" i="20" s="1"/>
  <c r="BC45" i="20"/>
  <c r="BG45" i="20"/>
  <c r="BF45" i="20"/>
  <c r="BD45" i="20"/>
  <c r="BE45" i="20"/>
  <c r="AT65" i="20"/>
  <c r="AZ66" i="20" s="1"/>
  <c r="AS65" i="20"/>
  <c r="AY66" i="20" s="1"/>
  <c r="AR65" i="20"/>
  <c r="AX66" i="20" s="1"/>
  <c r="AU65" i="20"/>
  <c r="BA66" i="20" s="1"/>
  <c r="AQ65" i="20"/>
  <c r="AW66" i="20" s="1"/>
  <c r="AT113" i="20"/>
  <c r="AZ114" i="20" s="1"/>
  <c r="AS113" i="20"/>
  <c r="AY114" i="20" s="1"/>
  <c r="AR113" i="20"/>
  <c r="AX114" i="20" s="1"/>
  <c r="AQ113" i="20"/>
  <c r="AW114" i="20" s="1"/>
  <c r="AU113" i="20"/>
  <c r="BA114" i="20" s="1"/>
  <c r="AU97" i="20"/>
  <c r="BA98" i="20" s="1"/>
  <c r="AT97" i="20"/>
  <c r="AZ98" i="20" s="1"/>
  <c r="AS97" i="20"/>
  <c r="AY98" i="20" s="1"/>
  <c r="AR97" i="20"/>
  <c r="AX98" i="20" s="1"/>
  <c r="AQ97" i="20"/>
  <c r="AW98" i="20" s="1"/>
  <c r="AT33" i="20"/>
  <c r="AZ34" i="20" s="1"/>
  <c r="AQ33" i="20"/>
  <c r="AW34" i="20" s="1"/>
  <c r="AS33" i="20"/>
  <c r="AY34" i="20" s="1"/>
  <c r="AU33" i="20"/>
  <c r="BA34" i="20" s="1"/>
  <c r="AR33" i="20"/>
  <c r="AX34" i="20" s="1"/>
  <c r="AJ96" i="20"/>
  <c r="AJ144" i="20"/>
  <c r="AJ48" i="20"/>
  <c r="AJ64" i="20"/>
  <c r="AJ112" i="20"/>
  <c r="AJ32" i="20"/>
  <c r="AF78" i="20"/>
  <c r="AG78" i="20" s="1"/>
  <c r="AK78" i="20"/>
  <c r="AJ80" i="20"/>
  <c r="AF126" i="20"/>
  <c r="AG126" i="20" s="1"/>
  <c r="AK126" i="20"/>
  <c r="AJ128" i="20"/>
  <c r="W50" i="20"/>
  <c r="W82" i="20"/>
  <c r="AF93" i="20"/>
  <c r="AG93" i="20" s="1"/>
  <c r="AL93" i="20"/>
  <c r="W114" i="20"/>
  <c r="AF61" i="20"/>
  <c r="AG61" i="20" s="1"/>
  <c r="AL61" i="20"/>
  <c r="W146" i="20"/>
  <c r="AF109" i="20"/>
  <c r="AG109" i="20" s="1"/>
  <c r="AL109" i="20"/>
  <c r="AF141" i="20"/>
  <c r="AG141" i="20" s="1"/>
  <c r="AL141" i="20"/>
  <c r="W98" i="20"/>
  <c r="W34" i="20"/>
  <c r="W66" i="20"/>
  <c r="AF45" i="20"/>
  <c r="AG45" i="20" s="1"/>
  <c r="AL45" i="20"/>
  <c r="AF29" i="20"/>
  <c r="AG29" i="20" s="1"/>
  <c r="AL29" i="20"/>
  <c r="W130" i="20"/>
  <c r="AE142" i="20"/>
  <c r="E142" i="20"/>
  <c r="AM142" i="20" s="1"/>
  <c r="E127" i="20"/>
  <c r="AM127" i="20" s="1"/>
  <c r="AN127" i="20" s="1"/>
  <c r="E110" i="20"/>
  <c r="AM110" i="20" s="1"/>
  <c r="E79" i="20"/>
  <c r="AM79" i="20" s="1"/>
  <c r="AN79" i="20" s="1"/>
  <c r="E62" i="20"/>
  <c r="AM62" i="20" s="1"/>
  <c r="E46" i="20"/>
  <c r="AM46" i="20" s="1"/>
  <c r="F31" i="20"/>
  <c r="E31" i="20" s="1"/>
  <c r="E30" i="20"/>
  <c r="AM30" i="20" s="1"/>
  <c r="AE30" i="20"/>
  <c r="AK30" i="20" s="1"/>
  <c r="AD142" i="20"/>
  <c r="AD110" i="20"/>
  <c r="AD126" i="20"/>
  <c r="AD78" i="20"/>
  <c r="AD62" i="20"/>
  <c r="AD94" i="20"/>
  <c r="AD30" i="20"/>
  <c r="AD46" i="20"/>
  <c r="AB65" i="20"/>
  <c r="AB129" i="20"/>
  <c r="AB145" i="20"/>
  <c r="AB113" i="20"/>
  <c r="AB97" i="20"/>
  <c r="AB49" i="20"/>
  <c r="AB81" i="20"/>
  <c r="AB33" i="20"/>
  <c r="AE46" i="20"/>
  <c r="F47" i="20"/>
  <c r="AE79" i="20"/>
  <c r="AK79" i="20" s="1"/>
  <c r="F80" i="20"/>
  <c r="F63" i="20"/>
  <c r="AE62" i="20"/>
  <c r="AE94" i="20"/>
  <c r="F111" i="20"/>
  <c r="AE110" i="20"/>
  <c r="F143" i="20"/>
  <c r="F128" i="20"/>
  <c r="AE127" i="20"/>
  <c r="AK127" i="20" s="1"/>
  <c r="AS50" i="20" l="1"/>
  <c r="AY51" i="20" s="1"/>
  <c r="AR50" i="20"/>
  <c r="AX51" i="20" s="1"/>
  <c r="AQ50" i="20"/>
  <c r="AW51" i="20" s="1"/>
  <c r="AU50" i="20"/>
  <c r="BA51" i="20" s="1"/>
  <c r="AT50" i="20"/>
  <c r="AZ51" i="20" s="1"/>
  <c r="BE79" i="20"/>
  <c r="BF79" i="20"/>
  <c r="BD79" i="20"/>
  <c r="BG79" i="20"/>
  <c r="BC79" i="20"/>
  <c r="BC127" i="20"/>
  <c r="BF127" i="20"/>
  <c r="BE127" i="20"/>
  <c r="BD127" i="20"/>
  <c r="BG127" i="20"/>
  <c r="BF99" i="20"/>
  <c r="AU82" i="20"/>
  <c r="BA83" i="20" s="1"/>
  <c r="AT82" i="20"/>
  <c r="AZ83" i="20" s="1"/>
  <c r="AR82" i="20"/>
  <c r="AX83" i="20" s="1"/>
  <c r="AQ82" i="20"/>
  <c r="AW83" i="20" s="1"/>
  <c r="AS82" i="20"/>
  <c r="AY83" i="20" s="1"/>
  <c r="AT66" i="20"/>
  <c r="AZ67" i="20" s="1"/>
  <c r="AS66" i="20"/>
  <c r="AY67" i="20" s="1"/>
  <c r="AQ66" i="20"/>
  <c r="AW67" i="20" s="1"/>
  <c r="AU66" i="20"/>
  <c r="BA67" i="20" s="1"/>
  <c r="AR66" i="20"/>
  <c r="AX67" i="20" s="1"/>
  <c r="AS98" i="20"/>
  <c r="AY99" i="20" s="1"/>
  <c r="BJ99" i="20" s="1"/>
  <c r="AR98" i="20"/>
  <c r="AX99" i="20" s="1"/>
  <c r="BD99" i="20" s="1"/>
  <c r="AQ98" i="20"/>
  <c r="AW99" i="20" s="1"/>
  <c r="BH99" i="20" s="1"/>
  <c r="AU98" i="20"/>
  <c r="BA99" i="20" s="1"/>
  <c r="BG99" i="20" s="1"/>
  <c r="AT98" i="20"/>
  <c r="AZ99" i="20" s="1"/>
  <c r="BK99" i="20" s="1"/>
  <c r="AU146" i="20"/>
  <c r="BA147" i="20" s="1"/>
  <c r="AT146" i="20"/>
  <c r="AZ147" i="20" s="1"/>
  <c r="AS146" i="20"/>
  <c r="AY147" i="20" s="1"/>
  <c r="AR146" i="20"/>
  <c r="AX147" i="20" s="1"/>
  <c r="AQ146" i="20"/>
  <c r="AW147" i="20" s="1"/>
  <c r="AU130" i="20"/>
  <c r="BA131" i="20" s="1"/>
  <c r="AT130" i="20"/>
  <c r="AZ131" i="20" s="1"/>
  <c r="AS130" i="20"/>
  <c r="AY131" i="20" s="1"/>
  <c r="AR130" i="20"/>
  <c r="AX131" i="20" s="1"/>
  <c r="AQ130" i="20"/>
  <c r="AW131" i="20" s="1"/>
  <c r="AT114" i="20"/>
  <c r="AZ115" i="20" s="1"/>
  <c r="AS114" i="20"/>
  <c r="AY115" i="20" s="1"/>
  <c r="AR114" i="20"/>
  <c r="AX115" i="20" s="1"/>
  <c r="AQ114" i="20"/>
  <c r="AW115" i="20" s="1"/>
  <c r="AU114" i="20"/>
  <c r="BA115" i="20" s="1"/>
  <c r="AT34" i="20"/>
  <c r="AZ35" i="20" s="1"/>
  <c r="AS34" i="20"/>
  <c r="AY35" i="20" s="1"/>
  <c r="AR34" i="20"/>
  <c r="AX35" i="20" s="1"/>
  <c r="AQ34" i="20"/>
  <c r="AW35" i="20" s="1"/>
  <c r="AU34" i="20"/>
  <c r="BA35" i="20" s="1"/>
  <c r="AM31" i="20"/>
  <c r="AN31" i="20" s="1"/>
  <c r="AJ97" i="20"/>
  <c r="AF142" i="20"/>
  <c r="AG142" i="20" s="1"/>
  <c r="AK142" i="20"/>
  <c r="AJ113" i="20"/>
  <c r="AF62" i="20"/>
  <c r="AG62" i="20" s="1"/>
  <c r="AK62" i="20"/>
  <c r="AJ33" i="20"/>
  <c r="AJ145" i="20"/>
  <c r="AJ65" i="20"/>
  <c r="AJ49" i="20"/>
  <c r="AF46" i="20"/>
  <c r="AG46" i="20" s="1"/>
  <c r="AK46" i="20"/>
  <c r="AJ129" i="20"/>
  <c r="AJ81" i="20"/>
  <c r="AF110" i="20"/>
  <c r="AG110" i="20" s="1"/>
  <c r="AK110" i="20"/>
  <c r="AF94" i="20"/>
  <c r="AG94" i="20" s="1"/>
  <c r="AK94" i="20"/>
  <c r="AF127" i="20"/>
  <c r="AG127" i="20" s="1"/>
  <c r="AL127" i="20"/>
  <c r="W115" i="20"/>
  <c r="W83" i="20"/>
  <c r="W99" i="20"/>
  <c r="W51" i="20"/>
  <c r="W147" i="20"/>
  <c r="W67" i="20"/>
  <c r="AF30" i="20"/>
  <c r="AG30" i="20" s="1"/>
  <c r="AF79" i="20"/>
  <c r="AG79" i="20" s="1"/>
  <c r="AL79" i="20"/>
  <c r="W35" i="20"/>
  <c r="AJ34" i="20"/>
  <c r="W131" i="20"/>
  <c r="F32" i="20"/>
  <c r="E32" i="20" s="1"/>
  <c r="AM32" i="20" s="1"/>
  <c r="AE143" i="20"/>
  <c r="AK143" i="20" s="1"/>
  <c r="AB50" i="20"/>
  <c r="AB51" i="20" s="1"/>
  <c r="AB130" i="20"/>
  <c r="AB131" i="20" s="1"/>
  <c r="AB98" i="20"/>
  <c r="AB99" i="20" s="1"/>
  <c r="AB66" i="20"/>
  <c r="AB67" i="20" s="1"/>
  <c r="AB114" i="20"/>
  <c r="AB115" i="20" s="1"/>
  <c r="AB82" i="20"/>
  <c r="AB83" i="20" s="1"/>
  <c r="AB146" i="20"/>
  <c r="AB147" i="20" s="1"/>
  <c r="AB34" i="20"/>
  <c r="AB35" i="20" s="1"/>
  <c r="AE31" i="20"/>
  <c r="AK31" i="20" s="1"/>
  <c r="E143" i="20"/>
  <c r="AM143" i="20" s="1"/>
  <c r="AN143" i="20" s="1"/>
  <c r="E128" i="20"/>
  <c r="AM128" i="20" s="1"/>
  <c r="E111" i="20"/>
  <c r="AM111" i="20" s="1"/>
  <c r="AN111" i="20" s="1"/>
  <c r="E80" i="20"/>
  <c r="AM80" i="20" s="1"/>
  <c r="E63" i="20"/>
  <c r="AM63" i="20" s="1"/>
  <c r="AN63" i="20" s="1"/>
  <c r="E47" i="20"/>
  <c r="AM47" i="20" s="1"/>
  <c r="AN47" i="20" s="1"/>
  <c r="AD47" i="20"/>
  <c r="AD31" i="20"/>
  <c r="AD63" i="20"/>
  <c r="AD95" i="20"/>
  <c r="AD127" i="20"/>
  <c r="AD111" i="20"/>
  <c r="AD143" i="20"/>
  <c r="AD79" i="20"/>
  <c r="F144" i="20"/>
  <c r="F81" i="20"/>
  <c r="AE80" i="20"/>
  <c r="AE47" i="20"/>
  <c r="AK47" i="20" s="1"/>
  <c r="F48" i="20"/>
  <c r="AE128" i="20"/>
  <c r="F129" i="20"/>
  <c r="F112" i="20"/>
  <c r="AE111" i="20"/>
  <c r="AK111" i="20" s="1"/>
  <c r="AE95" i="20"/>
  <c r="AK95" i="20" s="1"/>
  <c r="F64" i="20"/>
  <c r="AE63" i="20"/>
  <c r="AK63" i="20" s="1"/>
  <c r="BI99" i="20" l="1"/>
  <c r="BG31" i="20"/>
  <c r="BC31" i="20"/>
  <c r="BE31" i="20"/>
  <c r="BF31" i="20"/>
  <c r="BD31" i="20"/>
  <c r="BE99" i="20"/>
  <c r="BC99" i="20"/>
  <c r="BL99" i="20"/>
  <c r="AJ115" i="20"/>
  <c r="AU115" i="20"/>
  <c r="AT115" i="20"/>
  <c r="AS115" i="20"/>
  <c r="AR115" i="20"/>
  <c r="AQ115" i="20"/>
  <c r="AO33" i="20"/>
  <c r="BD143" i="20"/>
  <c r="BG143" i="20"/>
  <c r="BF143" i="20"/>
  <c r="BC143" i="20"/>
  <c r="BE143" i="20"/>
  <c r="AJ67" i="20"/>
  <c r="AR67" i="20"/>
  <c r="AQ67" i="20"/>
  <c r="AT67" i="20"/>
  <c r="AU67" i="20"/>
  <c r="AS67" i="20"/>
  <c r="AJ83" i="20"/>
  <c r="AU83" i="20"/>
  <c r="AS83" i="20"/>
  <c r="AQ83" i="20"/>
  <c r="AT83" i="20"/>
  <c r="AR83" i="20"/>
  <c r="AJ131" i="20"/>
  <c r="AT131" i="20"/>
  <c r="AS131" i="20"/>
  <c r="AR131" i="20"/>
  <c r="AQ131" i="20"/>
  <c r="AU131" i="20"/>
  <c r="BF47" i="20"/>
  <c r="BC47" i="20"/>
  <c r="BD47" i="20"/>
  <c r="BG47" i="20"/>
  <c r="BE47" i="20"/>
  <c r="AN81" i="20"/>
  <c r="BF63" i="20"/>
  <c r="BD63" i="20"/>
  <c r="BE63" i="20"/>
  <c r="BG63" i="20"/>
  <c r="BC63" i="20"/>
  <c r="BD111" i="20"/>
  <c r="BC111" i="20"/>
  <c r="BG111" i="20"/>
  <c r="BE111" i="20"/>
  <c r="BF111" i="20"/>
  <c r="AR147" i="20"/>
  <c r="AT147" i="20"/>
  <c r="AU147" i="20"/>
  <c r="AS147" i="20"/>
  <c r="AQ147" i="20"/>
  <c r="AJ51" i="20"/>
  <c r="AU51" i="20"/>
  <c r="AT51" i="20"/>
  <c r="AS51" i="20"/>
  <c r="AR51" i="20"/>
  <c r="AQ51" i="20"/>
  <c r="AJ99" i="20"/>
  <c r="AU99" i="20"/>
  <c r="AT99" i="20"/>
  <c r="AS99" i="20"/>
  <c r="AR99" i="20"/>
  <c r="AQ99" i="20"/>
  <c r="AJ35" i="20"/>
  <c r="AT35" i="20"/>
  <c r="AS35" i="20"/>
  <c r="AQ35" i="20"/>
  <c r="AU35" i="20"/>
  <c r="AR35" i="20"/>
  <c r="AJ146" i="20"/>
  <c r="AJ147" i="20"/>
  <c r="AF80" i="20"/>
  <c r="AG80" i="20" s="1"/>
  <c r="AK80" i="20"/>
  <c r="AJ98" i="20"/>
  <c r="AJ82" i="20"/>
  <c r="AJ114" i="20"/>
  <c r="AJ50" i="20"/>
  <c r="AJ66" i="20"/>
  <c r="AJ130" i="20"/>
  <c r="F33" i="20"/>
  <c r="E33" i="20" s="1"/>
  <c r="AM33" i="20" s="1"/>
  <c r="AN33" i="20" s="1"/>
  <c r="AF128" i="20"/>
  <c r="AG128" i="20" s="1"/>
  <c r="AK128" i="20"/>
  <c r="AF47" i="20"/>
  <c r="AG47" i="20" s="1"/>
  <c r="AL47" i="20"/>
  <c r="AF63" i="20"/>
  <c r="AG63" i="20" s="1"/>
  <c r="AL63" i="20"/>
  <c r="AF143" i="20"/>
  <c r="AG143" i="20" s="1"/>
  <c r="AL143" i="20"/>
  <c r="AF111" i="20"/>
  <c r="AG111" i="20" s="1"/>
  <c r="AL111" i="20"/>
  <c r="AF31" i="20"/>
  <c r="AG31" i="20" s="1"/>
  <c r="AL31" i="20"/>
  <c r="AF95" i="20"/>
  <c r="AG95" i="20" s="1"/>
  <c r="AL95" i="20"/>
  <c r="AE32" i="20"/>
  <c r="AK32" i="20" s="1"/>
  <c r="AE144" i="20"/>
  <c r="E144" i="20"/>
  <c r="AM144" i="20" s="1"/>
  <c r="E129" i="20"/>
  <c r="AM129" i="20" s="1"/>
  <c r="AN129" i="20" s="1"/>
  <c r="E112" i="20"/>
  <c r="AM112" i="20" s="1"/>
  <c r="E81" i="20"/>
  <c r="AM81" i="20" s="1"/>
  <c r="AO81" i="20" s="1"/>
  <c r="E64" i="20"/>
  <c r="AM64" i="20" s="1"/>
  <c r="E48" i="20"/>
  <c r="AM48" i="20" s="1"/>
  <c r="AD80" i="20"/>
  <c r="AD112" i="20"/>
  <c r="AD96" i="20"/>
  <c r="AD32" i="20"/>
  <c r="AD128" i="20"/>
  <c r="AD48" i="20"/>
  <c r="AD144" i="20"/>
  <c r="AD64" i="20"/>
  <c r="AE64" i="20"/>
  <c r="F65" i="20"/>
  <c r="F113" i="20"/>
  <c r="AE112" i="20"/>
  <c r="F130" i="20"/>
  <c r="AE129" i="20"/>
  <c r="AK129" i="20" s="1"/>
  <c r="AE96" i="20"/>
  <c r="F49" i="20"/>
  <c r="AE48" i="20"/>
  <c r="AE81" i="20"/>
  <c r="AK81" i="20" s="1"/>
  <c r="F82" i="20"/>
  <c r="F145" i="20"/>
  <c r="AO129" i="20" l="1"/>
  <c r="BJ33" i="20"/>
  <c r="BH33" i="20"/>
  <c r="BI33" i="20"/>
  <c r="BK33" i="20"/>
  <c r="BL33" i="20"/>
  <c r="BK129" i="20"/>
  <c r="BL129" i="20"/>
  <c r="BJ129" i="20"/>
  <c r="BI129" i="20"/>
  <c r="BH129" i="20"/>
  <c r="AO65" i="20"/>
  <c r="BL81" i="20"/>
  <c r="BH81" i="20"/>
  <c r="BK81" i="20"/>
  <c r="BI81" i="20"/>
  <c r="BJ81" i="20"/>
  <c r="AO113" i="20"/>
  <c r="BF129" i="20"/>
  <c r="BD129" i="20"/>
  <c r="BG129" i="20"/>
  <c r="BE129" i="20"/>
  <c r="BC129" i="20"/>
  <c r="BD81" i="20"/>
  <c r="BE81" i="20"/>
  <c r="BG81" i="20"/>
  <c r="BF81" i="20"/>
  <c r="BC81" i="20"/>
  <c r="AN65" i="20"/>
  <c r="AN113" i="20"/>
  <c r="BE33" i="20"/>
  <c r="BC33" i="20"/>
  <c r="BF33" i="20"/>
  <c r="BD33" i="20"/>
  <c r="BG33" i="20"/>
  <c r="AE33" i="20"/>
  <c r="AK33" i="20" s="1"/>
  <c r="F34" i="20"/>
  <c r="AE34" i="20" s="1"/>
  <c r="AF144" i="20"/>
  <c r="AG144" i="20" s="1"/>
  <c r="AK144" i="20"/>
  <c r="AF48" i="20"/>
  <c r="AG48" i="20" s="1"/>
  <c r="AK48" i="20"/>
  <c r="AF96" i="20"/>
  <c r="AG96" i="20" s="1"/>
  <c r="AK96" i="20"/>
  <c r="AF112" i="20"/>
  <c r="AG112" i="20" s="1"/>
  <c r="AK112" i="20"/>
  <c r="AF64" i="20"/>
  <c r="AG64" i="20" s="1"/>
  <c r="AK64" i="20"/>
  <c r="AF129" i="20"/>
  <c r="AG129" i="20" s="1"/>
  <c r="AL129" i="20"/>
  <c r="AF32" i="20"/>
  <c r="AG32" i="20" s="1"/>
  <c r="AL131" i="20"/>
  <c r="AF81" i="20"/>
  <c r="AG81" i="20" s="1"/>
  <c r="AL81" i="20"/>
  <c r="AL83" i="20"/>
  <c r="AL33" i="20"/>
  <c r="AE145" i="20"/>
  <c r="AK145" i="20" s="1"/>
  <c r="E145" i="20"/>
  <c r="AM145" i="20" s="1"/>
  <c r="AN145" i="20" s="1"/>
  <c r="E130" i="20"/>
  <c r="AM130" i="20" s="1"/>
  <c r="E113" i="20"/>
  <c r="AM113" i="20" s="1"/>
  <c r="E82" i="20"/>
  <c r="AM82" i="20" s="1"/>
  <c r="E65" i="20"/>
  <c r="AM65" i="20" s="1"/>
  <c r="E49" i="20"/>
  <c r="AM49" i="20" s="1"/>
  <c r="AN49" i="20" s="1"/>
  <c r="AD33" i="20"/>
  <c r="AD34" i="20" s="1"/>
  <c r="AD97" i="20"/>
  <c r="AD98" i="20" s="1"/>
  <c r="AD113" i="20"/>
  <c r="AD114" i="20" s="1"/>
  <c r="AD65" i="20"/>
  <c r="AD66" i="20" s="1"/>
  <c r="AD145" i="20"/>
  <c r="AD146" i="20" s="1"/>
  <c r="AD129" i="20"/>
  <c r="AD130" i="20" s="1"/>
  <c r="AD81" i="20"/>
  <c r="AD82" i="20" s="1"/>
  <c r="AD49" i="20"/>
  <c r="AD50" i="20" s="1"/>
  <c r="F66" i="20"/>
  <c r="AE65" i="20"/>
  <c r="AK65" i="20" s="1"/>
  <c r="F131" i="20"/>
  <c r="AE130" i="20"/>
  <c r="F114" i="20"/>
  <c r="AE113" i="20"/>
  <c r="AK113" i="20" s="1"/>
  <c r="AE82" i="20"/>
  <c r="F83" i="20"/>
  <c r="F146" i="20"/>
  <c r="AE97" i="20"/>
  <c r="AK97" i="20" s="1"/>
  <c r="AE49" i="20"/>
  <c r="AK49" i="20" s="1"/>
  <c r="F50" i="20"/>
  <c r="E34" i="20" l="1"/>
  <c r="AM34" i="20" s="1"/>
  <c r="AF33" i="20"/>
  <c r="AG33" i="20" s="1"/>
  <c r="AO145" i="20"/>
  <c r="BI113" i="20"/>
  <c r="BH113" i="20"/>
  <c r="BJ113" i="20"/>
  <c r="BK113" i="20"/>
  <c r="BL113" i="20"/>
  <c r="AL35" i="20"/>
  <c r="BH145" i="20"/>
  <c r="BK145" i="20"/>
  <c r="BJ145" i="20"/>
  <c r="BL145" i="20"/>
  <c r="BI145" i="20"/>
  <c r="BI65" i="20"/>
  <c r="BH65" i="20"/>
  <c r="BK65" i="20"/>
  <c r="BJ65" i="20"/>
  <c r="BL65" i="20"/>
  <c r="F35" i="20"/>
  <c r="E35" i="20" s="1"/>
  <c r="AM35" i="20" s="1"/>
  <c r="AO49" i="20"/>
  <c r="BE49" i="20"/>
  <c r="BD49" i="20"/>
  <c r="BC49" i="20"/>
  <c r="BF49" i="20"/>
  <c r="BG49" i="20"/>
  <c r="BE145" i="20"/>
  <c r="BF145" i="20"/>
  <c r="BC145" i="20"/>
  <c r="BG145" i="20"/>
  <c r="BD145" i="20"/>
  <c r="BG113" i="20"/>
  <c r="BE113" i="20"/>
  <c r="BF113" i="20"/>
  <c r="BC113" i="20"/>
  <c r="BD113" i="20"/>
  <c r="BC65" i="20"/>
  <c r="BD65" i="20"/>
  <c r="BE65" i="20"/>
  <c r="BF65" i="20"/>
  <c r="BG65" i="20"/>
  <c r="AF82" i="20"/>
  <c r="AG82" i="20" s="1"/>
  <c r="AK82" i="20"/>
  <c r="AK83" i="20"/>
  <c r="AF130" i="20"/>
  <c r="AG130" i="20" s="1"/>
  <c r="AK130" i="20"/>
  <c r="AK131" i="20"/>
  <c r="AF65" i="20"/>
  <c r="AG65" i="20" s="1"/>
  <c r="AL65" i="20"/>
  <c r="AL67" i="20"/>
  <c r="AF145" i="20"/>
  <c r="AG145" i="20" s="1"/>
  <c r="AL145" i="20"/>
  <c r="AF113" i="20"/>
  <c r="AG113" i="20" s="1"/>
  <c r="AL113" i="20"/>
  <c r="AL115" i="20"/>
  <c r="AF97" i="20"/>
  <c r="AG97" i="20" s="1"/>
  <c r="AL97" i="20"/>
  <c r="AL99" i="20"/>
  <c r="AF49" i="20"/>
  <c r="AG49" i="20" s="1"/>
  <c r="AL49" i="20"/>
  <c r="AL51" i="20"/>
  <c r="AF34" i="20"/>
  <c r="AG34" i="20" s="1"/>
  <c r="AK35" i="20"/>
  <c r="AK34" i="20"/>
  <c r="E131" i="20"/>
  <c r="AM131" i="20" s="1"/>
  <c r="AN131" i="20" s="1"/>
  <c r="AD115" i="20"/>
  <c r="AD35" i="20"/>
  <c r="AD51" i="20"/>
  <c r="AD131" i="20"/>
  <c r="AD99" i="20"/>
  <c r="AE146" i="20"/>
  <c r="AD67" i="20"/>
  <c r="E83" i="20"/>
  <c r="AM83" i="20" s="1"/>
  <c r="AN83" i="20" s="1"/>
  <c r="AD83" i="20"/>
  <c r="AD147" i="20"/>
  <c r="E146" i="20"/>
  <c r="AM146" i="20" s="1"/>
  <c r="E114" i="20"/>
  <c r="AM114" i="20" s="1"/>
  <c r="E66" i="20"/>
  <c r="AM66" i="20" s="1"/>
  <c r="E50" i="20"/>
  <c r="AM50" i="20" s="1"/>
  <c r="AE98" i="20"/>
  <c r="AE66" i="20"/>
  <c r="F67" i="20"/>
  <c r="F51" i="20"/>
  <c r="AE50" i="20"/>
  <c r="F115" i="20"/>
  <c r="AE114" i="20"/>
  <c r="F147" i="20"/>
  <c r="AO131" i="20" l="1"/>
  <c r="AO83" i="20"/>
  <c r="AN35" i="20"/>
  <c r="AO35" i="20"/>
  <c r="BL49" i="20"/>
  <c r="BJ49" i="20"/>
  <c r="BH49" i="20"/>
  <c r="BI49" i="20"/>
  <c r="BK49" i="20"/>
  <c r="BJ83" i="20"/>
  <c r="BL83" i="20"/>
  <c r="BH83" i="20"/>
  <c r="BK83" i="20"/>
  <c r="BI83" i="20"/>
  <c r="BI131" i="20"/>
  <c r="BK131" i="20"/>
  <c r="BJ131" i="20"/>
  <c r="BL131" i="20"/>
  <c r="BH131" i="20"/>
  <c r="BE83" i="20"/>
  <c r="BG83" i="20"/>
  <c r="BC83" i="20"/>
  <c r="BD83" i="20"/>
  <c r="BF83" i="20"/>
  <c r="BF35" i="20"/>
  <c r="BG35" i="20"/>
  <c r="BC35" i="20"/>
  <c r="BE35" i="20"/>
  <c r="BD35" i="20"/>
  <c r="BC131" i="20"/>
  <c r="BD131" i="20"/>
  <c r="BF131" i="20"/>
  <c r="BG131" i="20"/>
  <c r="BE131" i="20"/>
  <c r="AF98" i="20"/>
  <c r="AG98" i="20" s="1"/>
  <c r="AK99" i="20"/>
  <c r="AK98" i="20"/>
  <c r="AF50" i="20"/>
  <c r="AG50" i="20" s="1"/>
  <c r="AK50" i="20"/>
  <c r="AK51" i="20"/>
  <c r="AF146" i="20"/>
  <c r="AG146" i="20" s="1"/>
  <c r="AK146" i="20"/>
  <c r="AF114" i="20"/>
  <c r="AG114" i="20" s="1"/>
  <c r="AK114" i="20"/>
  <c r="AK115" i="20"/>
  <c r="AF66" i="20"/>
  <c r="AG66" i="20" s="1"/>
  <c r="AK66" i="20"/>
  <c r="AK67" i="20"/>
  <c r="E147" i="20"/>
  <c r="AM147" i="20" s="1"/>
  <c r="AN147" i="20" s="1"/>
  <c r="AE147" i="20"/>
  <c r="AK147" i="20" s="1"/>
  <c r="E51" i="20"/>
  <c r="AM51" i="20" s="1"/>
  <c r="AN51" i="20" s="1"/>
  <c r="E67" i="20"/>
  <c r="AM67" i="20" s="1"/>
  <c r="AN67" i="20" s="1"/>
  <c r="E115" i="20"/>
  <c r="AM115" i="20" s="1"/>
  <c r="AN115" i="20" s="1"/>
  <c r="BJ51" i="20" l="1"/>
  <c r="BK51" i="20"/>
  <c r="BI51" i="20"/>
  <c r="BH51" i="20"/>
  <c r="BL51" i="20"/>
  <c r="AO51" i="20"/>
  <c r="BK67" i="20"/>
  <c r="BH67" i="20"/>
  <c r="BJ67" i="20"/>
  <c r="BI67" i="20"/>
  <c r="BL67" i="20"/>
  <c r="AO115" i="20"/>
  <c r="AO67" i="20"/>
  <c r="BJ115" i="20"/>
  <c r="BK115" i="20"/>
  <c r="BI115" i="20"/>
  <c r="BH115" i="20"/>
  <c r="BL115" i="20"/>
  <c r="BI147" i="20"/>
  <c r="BJ147" i="20"/>
  <c r="BL147" i="20"/>
  <c r="BH147" i="20"/>
  <c r="BK147" i="20"/>
  <c r="AO147" i="20"/>
  <c r="BH35" i="20"/>
  <c r="BI35" i="20"/>
  <c r="BJ35" i="20"/>
  <c r="BK35" i="20"/>
  <c r="BL35" i="20"/>
  <c r="BF51" i="20"/>
  <c r="BG51" i="20"/>
  <c r="BC51" i="20"/>
  <c r="BE51" i="20"/>
  <c r="BD51" i="20"/>
  <c r="BF115" i="20"/>
  <c r="BG115" i="20"/>
  <c r="BD115" i="20"/>
  <c r="BE115" i="20"/>
  <c r="BC115" i="20"/>
  <c r="BD67" i="20"/>
  <c r="BF67" i="20"/>
  <c r="BG67" i="20"/>
  <c r="BE67" i="20"/>
  <c r="BC67" i="20"/>
  <c r="BC147" i="20"/>
  <c r="BG147" i="20"/>
  <c r="BF147" i="20"/>
  <c r="BE147" i="20"/>
  <c r="BD147" i="20"/>
  <c r="AF147" i="20"/>
  <c r="AG147" i="20" s="1"/>
  <c r="AL147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Marianne Decker</author>
    <author>tc={4385CA8C-3C44-4BBB-833D-A42168623AEA}</author>
    <author>tc={640E0F39-5D30-41D8-A898-10A23666F553}</author>
    <author>tc={3A82A449-1035-493A-BDB8-338D25BD6250}</author>
  </authors>
  <commentList>
    <comment ref="I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Pdk1 inoculum</t>
        </r>
      </text>
    </comment>
    <comment ref="J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Pdk1 inoculum</t>
        </r>
      </text>
    </comment>
    <comment ref="M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Pdk2 inoculum</t>
        </r>
      </text>
    </comment>
    <comment ref="N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Pdk2 inoculum</t>
        </r>
      </text>
    </comment>
    <comment ref="O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 1&amp;2 inoculum merged</t>
        </r>
      </text>
    </comment>
    <comment ref="AQ17" authorId="1" shapeId="0" xr:uid="{4385CA8C-3C44-4BBB-833D-A42168623AEA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2220mM for glc feeding
and 180.15mM (avg of 173.70, 182.68, 184.06) for feed media</t>
        </r>
      </text>
    </comment>
    <comment ref="AT17" authorId="2" shapeId="0" xr:uid="{640E0F39-5D30-41D8-A898-10A23666F553}">
      <text>
        <r>
          <rPr>
            <sz val="10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4.16mM (avg of 4.05, 4.17, 4.27) for feed media
</t>
        </r>
      </text>
    </comment>
    <comment ref="AL18" authorId="3" shapeId="0" xr:uid="{3A82A449-1035-493A-BDB8-338D25BD625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Hour-1 for CHO-GEM</t>
        </r>
      </text>
    </comment>
    <comment ref="O7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New measurement as the first had an error</t>
        </r>
      </text>
    </comment>
  </commentList>
</comments>
</file>

<file path=xl/sharedStrings.xml><?xml version="1.0" encoding="utf-8"?>
<sst xmlns="http://schemas.openxmlformats.org/spreadsheetml/2006/main" count="1268" uniqueCount="196">
  <si>
    <t>Start composition</t>
  </si>
  <si>
    <t>Bio141</t>
  </si>
  <si>
    <t>Bio142</t>
  </si>
  <si>
    <t>Bio143</t>
  </si>
  <si>
    <t>Bio144</t>
  </si>
  <si>
    <t>Bio145</t>
  </si>
  <si>
    <t>Bio146</t>
  </si>
  <si>
    <t>Bio147</t>
  </si>
  <si>
    <t>Bio148</t>
  </si>
  <si>
    <t>Mio. cells P0</t>
  </si>
  <si>
    <t>U1</t>
  </si>
  <si>
    <t>CHO-S Wild Type</t>
  </si>
  <si>
    <t>Inoculation volumen</t>
  </si>
  <si>
    <t>U2</t>
  </si>
  <si>
    <t>Passage no.</t>
  </si>
  <si>
    <t>U3</t>
  </si>
  <si>
    <t>Glucose Concentration</t>
  </si>
  <si>
    <t>U4</t>
  </si>
  <si>
    <t>ldha/Pdk1-4 KO</t>
  </si>
  <si>
    <t>Glutamine Concentration</t>
  </si>
  <si>
    <t>U5</t>
  </si>
  <si>
    <t>Glutamate Concentration</t>
  </si>
  <si>
    <t>U6</t>
  </si>
  <si>
    <t>A (Yellow: Feed B from Gibco  Glutamine ca. 4 mM)</t>
  </si>
  <si>
    <t>U7</t>
  </si>
  <si>
    <t>B (Green: Base NatriumhydrogenCarbonate 1 M)</t>
  </si>
  <si>
    <t>U8</t>
  </si>
  <si>
    <t>C (red: Glucose 400 g/L = 2220 mM)</t>
  </si>
  <si>
    <t>Days 0-2, 2-4, 4-6, 6-8, 8-10, 10-12, 12-14</t>
  </si>
  <si>
    <r>
      <t xml:space="preserve">Days 0-2, 2-4, 4-6, 6-8, </t>
    </r>
    <r>
      <rPr>
        <b/>
        <sz val="10"/>
        <color rgb="FFFF0000"/>
        <rFont val="Arial"/>
        <family val="2"/>
      </rPr>
      <t>8-12</t>
    </r>
    <r>
      <rPr>
        <sz val="10"/>
        <color rgb="FFFF0000"/>
        <rFont val="Arial"/>
        <family val="2"/>
      </rPr>
      <t>, 12-14</t>
    </r>
  </si>
  <si>
    <t>SR = (amount of uptake or secretion)/{(X(t1)-X(t0))/(LN(X(t1)/X(t0))/(t1-t0)} = unit -&gt; pmol/cell/day</t>
  </si>
  <si>
    <t xml:space="preserve">Batch </t>
  </si>
  <si>
    <t>Sample</t>
  </si>
  <si>
    <t>Time</t>
  </si>
  <si>
    <t>NC-250</t>
  </si>
  <si>
    <t>Sodium</t>
  </si>
  <si>
    <t>Potassium</t>
  </si>
  <si>
    <t>sample</t>
  </si>
  <si>
    <t>Total</t>
  </si>
  <si>
    <t>Accu</t>
  </si>
  <si>
    <t>Base</t>
  </si>
  <si>
    <t>Base
accum</t>
  </si>
  <si>
    <t>Eff Feed B</t>
  </si>
  <si>
    <t>Gluc Feed</t>
  </si>
  <si>
    <t xml:space="preserve">Gluc Feed </t>
  </si>
  <si>
    <t>Integral viable cell density 
(IVCD) (10^6 cells*day/mL)</t>
  </si>
  <si>
    <t>Integral viable cell density 
(IVCD, bi-daily) (10^6 cells*day/mL)</t>
  </si>
  <si>
    <t>Glucose concentration after feeding (mM, calculated)</t>
  </si>
  <si>
    <t>Lactate concentration after feeding (mM, calculated)</t>
  </si>
  <si>
    <t>Glutamine concentration after feeding (mM, calculated)</t>
  </si>
  <si>
    <t>Glutamate concentration after feeding (mM, calculated)</t>
  </si>
  <si>
    <t>Ammonia concentration after feeding (mM, calculated)</t>
  </si>
  <si>
    <t>Glucose uptake (mM, calculated)</t>
  </si>
  <si>
    <t>Lactate secretion (mM, calculated)</t>
  </si>
  <si>
    <t>Glutamine uptake (mM, calculated)</t>
  </si>
  <si>
    <t>Glutamate uptake (mM, calculated)</t>
  </si>
  <si>
    <t>Amm secretion (mM, calculated)</t>
  </si>
  <si>
    <t>Glucose uptake rate (pmol/cell-day, calculated)</t>
  </si>
  <si>
    <t>Lactate secretion rate (pmol/cell-day, calculated)</t>
  </si>
  <si>
    <t>Glutamine uptake rate (pmol/cell-day, calculated)</t>
  </si>
  <si>
    <t>Glutamate uptake rate (pmol/cell-day, calculated)</t>
  </si>
  <si>
    <t>Amm secretion rate (pmol/cell-day, calculated)</t>
  </si>
  <si>
    <t>Residual concentration after feeding(feed at t and t+1)</t>
  </si>
  <si>
    <t>200pgDCW/cell</t>
  </si>
  <si>
    <t>SR/24(hour)/(200/1000) -&gt; SR(mmol/hour/gDCW)</t>
  </si>
  <si>
    <t>Batch ID</t>
  </si>
  <si>
    <t>Sample ID</t>
  </si>
  <si>
    <t>Date</t>
  </si>
  <si>
    <t>Time (h)</t>
  </si>
  <si>
    <t>Age (h)</t>
  </si>
  <si>
    <t>Age (d)</t>
  </si>
  <si>
    <t>Viable Cells</t>
  </si>
  <si>
    <t>Total Cells</t>
  </si>
  <si>
    <t>Viability</t>
  </si>
  <si>
    <t>Diameter</t>
  </si>
  <si>
    <t>Dead cells</t>
  </si>
  <si>
    <t>Cell Debris</t>
  </si>
  <si>
    <t>% Aggregates</t>
  </si>
  <si>
    <t>Glucose</t>
  </si>
  <si>
    <t>Lactate</t>
  </si>
  <si>
    <t>Glutamine</t>
  </si>
  <si>
    <t>Glutamate</t>
  </si>
  <si>
    <t>NH4</t>
  </si>
  <si>
    <t>Osmolality</t>
  </si>
  <si>
    <t>Natrium+</t>
  </si>
  <si>
    <t>Kalium+</t>
  </si>
  <si>
    <t>Sample Volume</t>
  </si>
  <si>
    <t>Total Volume</t>
  </si>
  <si>
    <t>Accum Sample Volume</t>
  </si>
  <si>
    <t>Base Volume</t>
  </si>
  <si>
    <t>Accum Base Volume</t>
  </si>
  <si>
    <t>Eff Feed B Volume</t>
  </si>
  <si>
    <t>Accum Eff Feed B Volume</t>
  </si>
  <si>
    <t>Gluc Feed Volume</t>
  </si>
  <si>
    <t>Accum Gluc Feed Volume</t>
  </si>
  <si>
    <r>
      <t xml:space="preserve">Growth Rate </t>
    </r>
    <r>
      <rPr>
        <b/>
        <sz val="10"/>
        <rFont val="Arial"/>
        <family val="2"/>
      </rPr>
      <t>(day-1)</t>
    </r>
  </si>
  <si>
    <r>
      <t xml:space="preserve">Growth Rate </t>
    </r>
    <r>
      <rPr>
        <b/>
        <sz val="10"/>
        <rFont val="Arial"/>
        <family val="2"/>
      </rPr>
      <t>(hour-1)</t>
    </r>
  </si>
  <si>
    <t>Avg. in feed</t>
  </si>
  <si>
    <t>dd mmm yy</t>
  </si>
  <si>
    <t>hh:mm</t>
  </si>
  <si>
    <t>hours</t>
  </si>
  <si>
    <t>Days</t>
  </si>
  <si>
    <t>(x10e6)</t>
  </si>
  <si>
    <t>(%)</t>
  </si>
  <si>
    <r>
      <t>(</t>
    </r>
    <r>
      <rPr>
        <sz val="10"/>
        <rFont val="Calibri"/>
        <family val="2"/>
      </rPr>
      <t>µ</t>
    </r>
    <r>
      <rPr>
        <sz val="7"/>
        <rFont val="Arial"/>
        <family val="2"/>
      </rPr>
      <t>m)</t>
    </r>
  </si>
  <si>
    <t>total cells</t>
  </si>
  <si>
    <t>(mM)</t>
  </si>
  <si>
    <t>(mMl)</t>
  </si>
  <si>
    <t>(mOsm)</t>
  </si>
  <si>
    <t>(mL/dag)</t>
  </si>
  <si>
    <t>(mL)</t>
  </si>
  <si>
    <t>(ml/dag)</t>
  </si>
  <si>
    <t>Doubling time</t>
  </si>
  <si>
    <t>Growth Rate</t>
  </si>
  <si>
    <t>Adjusted by volume</t>
  </si>
  <si>
    <t xml:space="preserve">alanine  </t>
  </si>
  <si>
    <t xml:space="preserve">arginine  </t>
  </si>
  <si>
    <t xml:space="preserve">aspartic acid  </t>
  </si>
  <si>
    <t xml:space="preserve">asparagine </t>
  </si>
  <si>
    <t>cystine</t>
  </si>
  <si>
    <t>glutamic acid</t>
  </si>
  <si>
    <t xml:space="preserve">glutamine  </t>
  </si>
  <si>
    <t>glycine</t>
  </si>
  <si>
    <t xml:space="preserve">histidine </t>
  </si>
  <si>
    <t xml:space="preserve">hydroxyproline  </t>
  </si>
  <si>
    <t xml:space="preserve">isoleucine  </t>
  </si>
  <si>
    <t xml:space="preserve">leucine  </t>
  </si>
  <si>
    <t>lysine</t>
  </si>
  <si>
    <t xml:space="preserve">methionine  </t>
  </si>
  <si>
    <t xml:space="preserve">phenylalanine  </t>
  </si>
  <si>
    <t xml:space="preserve">proline  </t>
  </si>
  <si>
    <t>serine</t>
  </si>
  <si>
    <t xml:space="preserve">threonine </t>
  </si>
  <si>
    <t xml:space="preserve">tryptophan  </t>
  </si>
  <si>
    <t xml:space="preserve">tyrosine  </t>
  </si>
  <si>
    <t xml:space="preserve">valine </t>
  </si>
  <si>
    <t xml:space="preserve">glucose  </t>
  </si>
  <si>
    <t>acetic acid</t>
  </si>
  <si>
    <t xml:space="preserve">butyric &amp; 2-hydroxy- butyric acids </t>
  </si>
  <si>
    <t xml:space="preserve">3-hydroxybutyric acid  </t>
  </si>
  <si>
    <t xml:space="preserve">citric acid  </t>
  </si>
  <si>
    <t xml:space="preserve">formic acid  </t>
  </si>
  <si>
    <t xml:space="preserve">fumaric acid  </t>
  </si>
  <si>
    <t>isovaleric acid</t>
  </si>
  <si>
    <t xml:space="preserve">lactic acid  </t>
  </si>
  <si>
    <t>pyruvic acid</t>
  </si>
  <si>
    <t xml:space="preserve">ethanol  </t>
  </si>
  <si>
    <t>pyroglutamic acid</t>
  </si>
  <si>
    <t>malic acid</t>
  </si>
  <si>
    <t>P00</t>
  </si>
  <si>
    <t>P0</t>
  </si>
  <si>
    <t>P1</t>
  </si>
  <si>
    <t>0-1</t>
  </si>
  <si>
    <t>P2</t>
  </si>
  <si>
    <t>1-2</t>
  </si>
  <si>
    <t>0-2</t>
  </si>
  <si>
    <t>P3</t>
  </si>
  <si>
    <t>2-3</t>
  </si>
  <si>
    <t>P4</t>
  </si>
  <si>
    <t>3-4</t>
  </si>
  <si>
    <t>2-4</t>
  </si>
  <si>
    <t>P5</t>
  </si>
  <si>
    <t>4-5</t>
  </si>
  <si>
    <t>P6</t>
  </si>
  <si>
    <t>5-6</t>
  </si>
  <si>
    <t>4-6</t>
  </si>
  <si>
    <t>P7</t>
  </si>
  <si>
    <t>6-7</t>
  </si>
  <si>
    <t>P8</t>
  </si>
  <si>
    <t>7-8</t>
  </si>
  <si>
    <t>6-8</t>
  </si>
  <si>
    <t>P9</t>
  </si>
  <si>
    <t>8-9</t>
  </si>
  <si>
    <t>P10</t>
  </si>
  <si>
    <t>9-10</t>
  </si>
  <si>
    <t>P11</t>
  </si>
  <si>
    <t>10-11</t>
  </si>
  <si>
    <t>P12</t>
  </si>
  <si>
    <t>11-12</t>
  </si>
  <si>
    <t>8-12</t>
  </si>
  <si>
    <t>P13</t>
  </si>
  <si>
    <t>12-13</t>
  </si>
  <si>
    <t>P14</t>
  </si>
  <si>
    <t>13-14</t>
  </si>
  <si>
    <t>12-14</t>
  </si>
  <si>
    <t xml:space="preserve"> </t>
  </si>
  <si>
    <t>alanine</t>
  </si>
  <si>
    <t>Batch ID</t>
    <phoneticPr fontId="37" type="noConversion"/>
  </si>
  <si>
    <t>Sample ID</t>
    <phoneticPr fontId="37" type="noConversion"/>
  </si>
  <si>
    <t>Growth Rate (bi-daily, hour-1)</t>
    <phoneticPr fontId="35" type="noConversion"/>
  </si>
  <si>
    <t xml:space="preserve">VCC
</t>
    <phoneticPr fontId="35" type="noConversion"/>
  </si>
  <si>
    <t>(VCD*volume)</t>
    <phoneticPr fontId="35" type="noConversion"/>
  </si>
  <si>
    <t>SR = (amount of uptake or secretion)/{(X(t1)-X(t0))/(LN(X(t1)/X(t0))/(t1-t0)} = unit -&gt; pmol/cell/hour</t>
    <phoneticPr fontId="35" type="noConversion"/>
  </si>
  <si>
    <t>Concentration (mM)</t>
    <phoneticPr fontId="35" type="noConversion"/>
  </si>
  <si>
    <t>Amount of uptake or secretion (mmol/L)</t>
    <phoneticPr fontId="35" type="noConversion"/>
  </si>
  <si>
    <t>SR/200*1000 -&gt; SR(mmol/hour/gDCW)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</si>
</sst>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"/>
    <numFmt numFmtId="177" formatCode="_([$€-2]\ * #,##0.00_);_([$€-2]\ * \(#,##0.00\);_([$€-2]\ * &quot;-&quot;??_)"/>
    <numFmt numFmtId="178" formatCode="0.000"/>
    <numFmt numFmtId="179" formatCode="hh:mm;@"/>
    <numFmt numFmtId="180" formatCode="yyyy/mm/dd;@"/>
    <numFmt numFmtId="181" formatCode="0.00000"/>
    <numFmt numFmtId="182" formatCode="0.000000"/>
    <numFmt numFmtId="183" formatCode="0.0000"/>
  </numFmts>
  <fonts count="38" x14ac:knownFonts="1">
    <font>
      <sz val="10"/>
      <name val="Arial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Calibri"/>
      <family val="2"/>
    </font>
    <font>
      <sz val="7"/>
      <name val="Arial"/>
      <family val="2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1"/>
      <name val="맑은 고딕"/>
      <family val="2"/>
      <scheme val="minor"/>
    </font>
    <font>
      <sz val="10"/>
      <color rgb="FFFF0000"/>
      <name val="Arial"/>
      <family val="2"/>
    </font>
    <font>
      <sz val="10"/>
      <name val="맑은 고딕"/>
      <family val="2"/>
      <scheme val="minor"/>
    </font>
    <font>
      <sz val="1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8"/>
      <name val="돋움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3">
    <xf numFmtId="0" fontId="0" fillId="0" borderId="0"/>
    <xf numFmtId="177" fontId="7" fillId="0" borderId="0" applyFon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13" fillId="0" borderId="21" applyNumberFormat="0" applyFill="0" applyAlignment="0" applyProtection="0"/>
    <xf numFmtId="0" fontId="14" fillId="0" borderId="22" applyNumberFormat="0" applyFill="0" applyAlignment="0" applyProtection="0"/>
    <xf numFmtId="0" fontId="15" fillId="0" borderId="2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24" applyNumberFormat="0" applyAlignment="0" applyProtection="0"/>
    <xf numFmtId="0" fontId="20" fillId="9" borderId="25" applyNumberFormat="0" applyAlignment="0" applyProtection="0"/>
    <xf numFmtId="0" fontId="21" fillId="9" borderId="24" applyNumberFormat="0" applyAlignment="0" applyProtection="0"/>
    <xf numFmtId="0" fontId="22" fillId="0" borderId="26" applyNumberFormat="0" applyFill="0" applyAlignment="0" applyProtection="0"/>
    <xf numFmtId="0" fontId="23" fillId="10" borderId="2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9" applyNumberFormat="0" applyFill="0" applyAlignment="0" applyProtection="0"/>
    <xf numFmtId="0" fontId="27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7" fillId="35" borderId="0" applyNumberFormat="0" applyBorder="0" applyAlignment="0" applyProtection="0"/>
    <xf numFmtId="0" fontId="6" fillId="0" borderId="0"/>
    <xf numFmtId="0" fontId="6" fillId="11" borderId="28" applyNumberFormat="0" applyFont="0" applyAlignment="0" applyProtection="0"/>
    <xf numFmtId="0" fontId="5" fillId="0" borderId="0"/>
    <xf numFmtId="0" fontId="5" fillId="11" borderId="28" applyNumberFormat="0" applyFont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4" fillId="0" borderId="0"/>
    <xf numFmtId="0" fontId="4" fillId="11" borderId="28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" fillId="0" borderId="0"/>
    <xf numFmtId="0" fontId="3" fillId="0" borderId="0"/>
    <xf numFmtId="0" fontId="2" fillId="0" borderId="0"/>
    <xf numFmtId="0" fontId="2" fillId="11" borderId="28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0" borderId="0"/>
    <xf numFmtId="0" fontId="1" fillId="11" borderId="28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20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/>
    <xf numFmtId="0" fontId="7" fillId="0" borderId="0" xfId="0" applyFont="1" applyAlignment="1">
      <alignment horizontal="center"/>
    </xf>
    <xf numFmtId="0" fontId="0" fillId="0" borderId="12" xfId="0" applyBorder="1"/>
    <xf numFmtId="0" fontId="8" fillId="0" borderId="0" xfId="0" applyFont="1" applyAlignment="1">
      <alignment horizontal="right"/>
    </xf>
    <xf numFmtId="0" fontId="8" fillId="0" borderId="11" xfId="0" applyFont="1" applyBorder="1"/>
    <xf numFmtId="49" fontId="9" fillId="0" borderId="0" xfId="0" applyNumberFormat="1" applyFont="1" applyAlignment="1">
      <alignment horizontal="center"/>
    </xf>
    <xf numFmtId="176" fontId="0" fillId="0" borderId="12" xfId="0" applyNumberFormat="1" applyBorder="1" applyAlignment="1">
      <alignment horizontal="center"/>
    </xf>
    <xf numFmtId="176" fontId="0" fillId="0" borderId="0" xfId="0" applyNumberFormat="1" applyAlignment="1">
      <alignment horizontal="center"/>
    </xf>
    <xf numFmtId="0" fontId="8" fillId="0" borderId="2" xfId="0" applyFont="1" applyBorder="1"/>
    <xf numFmtId="0" fontId="8" fillId="0" borderId="13" xfId="0" applyFont="1" applyBorder="1"/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0" xfId="0" applyFont="1"/>
    <xf numFmtId="0" fontId="7" fillId="0" borderId="2" xfId="0" applyFont="1" applyBorder="1"/>
    <xf numFmtId="0" fontId="0" fillId="0" borderId="5" xfId="0" applyBorder="1" applyAlignment="1">
      <alignment horizontal="center"/>
    </xf>
    <xf numFmtId="0" fontId="7" fillId="0" borderId="12" xfId="0" applyFont="1" applyBorder="1"/>
    <xf numFmtId="0" fontId="8" fillId="0" borderId="10" xfId="0" applyFont="1" applyBorder="1"/>
    <xf numFmtId="0" fontId="0" fillId="0" borderId="14" xfId="0" applyBorder="1" applyAlignment="1">
      <alignment horizontal="right"/>
    </xf>
    <xf numFmtId="1" fontId="0" fillId="0" borderId="2" xfId="0" applyNumberFormat="1" applyBorder="1"/>
    <xf numFmtId="0" fontId="7" fillId="0" borderId="13" xfId="0" applyFont="1" applyBorder="1"/>
    <xf numFmtId="0" fontId="8" fillId="0" borderId="12" xfId="0" applyFont="1" applyBorder="1"/>
    <xf numFmtId="2" fontId="0" fillId="0" borderId="12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80" fontId="0" fillId="0" borderId="2" xfId="0" applyNumberForma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7" fillId="0" borderId="0" xfId="0" applyFont="1"/>
    <xf numFmtId="176" fontId="0" fillId="0" borderId="5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7" fillId="0" borderId="12" xfId="0" applyNumberFormat="1" applyFont="1" applyBorder="1" applyAlignment="1">
      <alignment horizontal="center"/>
    </xf>
    <xf numFmtId="176" fontId="0" fillId="0" borderId="14" xfId="0" applyNumberFormat="1" applyBorder="1" applyAlignment="1">
      <alignment horizontal="center"/>
    </xf>
    <xf numFmtId="0" fontId="8" fillId="36" borderId="4" xfId="0" applyFont="1" applyFill="1" applyBorder="1" applyAlignment="1">
      <alignment horizontal="center"/>
    </xf>
    <xf numFmtId="2" fontId="28" fillId="0" borderId="0" xfId="0" applyNumberFormat="1" applyFont="1"/>
    <xf numFmtId="0" fontId="30" fillId="0" borderId="0" xfId="0" applyFont="1" applyAlignment="1">
      <alignment horizontal="right"/>
    </xf>
    <xf numFmtId="0" fontId="30" fillId="0" borderId="0" xfId="0" applyFont="1" applyAlignment="1">
      <alignment horizontal="center"/>
    </xf>
    <xf numFmtId="0" fontId="30" fillId="0" borderId="11" xfId="0" applyFont="1" applyBorder="1" applyAlignment="1">
      <alignment horizontal="right"/>
    </xf>
    <xf numFmtId="1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11" xfId="0" applyFont="1" applyBorder="1"/>
    <xf numFmtId="2" fontId="7" fillId="0" borderId="0" xfId="0" applyNumberFormat="1" applyFont="1" applyAlignment="1">
      <alignment horizontal="center"/>
    </xf>
    <xf numFmtId="178" fontId="31" fillId="0" borderId="0" xfId="0" applyNumberFormat="1" applyFont="1"/>
    <xf numFmtId="2" fontId="31" fillId="0" borderId="0" xfId="0" applyNumberFormat="1" applyFont="1" applyAlignment="1">
      <alignment horizontal="center"/>
    </xf>
    <xf numFmtId="0" fontId="29" fillId="0" borderId="0" xfId="0" applyFont="1"/>
    <xf numFmtId="178" fontId="28" fillId="0" borderId="0" xfId="0" applyNumberFormat="1" applyFont="1"/>
    <xf numFmtId="0" fontId="8" fillId="0" borderId="14" xfId="0" applyFont="1" applyBorder="1"/>
    <xf numFmtId="180" fontId="0" fillId="0" borderId="1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7" fillId="0" borderId="1" xfId="0" applyFont="1" applyBorder="1"/>
    <xf numFmtId="2" fontId="0" fillId="0" borderId="5" xfId="0" applyNumberFormat="1" applyBorder="1" applyAlignment="1">
      <alignment horizontal="center"/>
    </xf>
    <xf numFmtId="178" fontId="0" fillId="0" borderId="0" xfId="0" applyNumberFormat="1"/>
    <xf numFmtId="1" fontId="7" fillId="0" borderId="2" xfId="2" applyNumberFormat="1" applyBorder="1"/>
    <xf numFmtId="0" fontId="8" fillId="0" borderId="14" xfId="2" applyFont="1" applyBorder="1"/>
    <xf numFmtId="0" fontId="7" fillId="0" borderId="10" xfId="0" applyFont="1" applyBorder="1"/>
    <xf numFmtId="1" fontId="7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76" fontId="7" fillId="0" borderId="2" xfId="0" applyNumberFormat="1" applyFont="1" applyBorder="1" applyAlignment="1">
      <alignment horizontal="center"/>
    </xf>
    <xf numFmtId="179" fontId="7" fillId="0" borderId="2" xfId="0" applyNumberFormat="1" applyFont="1" applyBorder="1" applyAlignment="1">
      <alignment horizontal="center"/>
    </xf>
    <xf numFmtId="179" fontId="7" fillId="0" borderId="12" xfId="0" applyNumberFormat="1" applyFont="1" applyBorder="1" applyAlignment="1">
      <alignment horizontal="center"/>
    </xf>
    <xf numFmtId="179" fontId="7" fillId="0" borderId="13" xfId="0" applyNumberFormat="1" applyFont="1" applyBorder="1" applyAlignment="1">
      <alignment horizontal="center"/>
    </xf>
    <xf numFmtId="1" fontId="7" fillId="0" borderId="10" xfId="0" applyNumberFormat="1" applyFont="1" applyBorder="1" applyAlignment="1">
      <alignment horizontal="center"/>
    </xf>
    <xf numFmtId="1" fontId="7" fillId="0" borderId="13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6" fontId="7" fillId="0" borderId="13" xfId="0" applyNumberFormat="1" applyFont="1" applyBorder="1" applyAlignment="1">
      <alignment horizontal="center"/>
    </xf>
    <xf numFmtId="1" fontId="7" fillId="0" borderId="14" xfId="0" applyNumberFormat="1" applyFont="1" applyBorder="1" applyAlignment="1">
      <alignment horizontal="center"/>
    </xf>
    <xf numFmtId="176" fontId="7" fillId="0" borderId="14" xfId="0" applyNumberFormat="1" applyFont="1" applyBorder="1" applyAlignment="1">
      <alignment horizontal="center"/>
    </xf>
    <xf numFmtId="1" fontId="7" fillId="4" borderId="2" xfId="0" applyNumberFormat="1" applyFont="1" applyFill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76" fontId="7" fillId="3" borderId="12" xfId="0" applyNumberFormat="1" applyFont="1" applyFill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176" fontId="0" fillId="3" borderId="12" xfId="0" applyNumberFormat="1" applyFill="1" applyBorder="1" applyAlignment="1">
      <alignment horizontal="center"/>
    </xf>
    <xf numFmtId="176" fontId="0" fillId="3" borderId="13" xfId="0" applyNumberFormat="1" applyFill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176" fontId="0" fillId="3" borderId="2" xfId="0" applyNumberFormat="1" applyFill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176" fontId="0" fillId="3" borderId="14" xfId="0" applyNumberFormat="1" applyFill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1" fontId="32" fillId="0" borderId="12" xfId="0" applyNumberFormat="1" applyFont="1" applyBorder="1" applyAlignment="1">
      <alignment horizontal="center"/>
    </xf>
    <xf numFmtId="176" fontId="0" fillId="3" borderId="0" xfId="0" applyNumberFormat="1" applyFill="1" applyAlignment="1">
      <alignment horizontal="center"/>
    </xf>
    <xf numFmtId="176" fontId="7" fillId="4" borderId="2" xfId="0" applyNumberFormat="1" applyFont="1" applyFill="1" applyBorder="1" applyAlignment="1">
      <alignment horizontal="center"/>
    </xf>
    <xf numFmtId="176" fontId="7" fillId="4" borderId="13" xfId="0" applyNumberFormat="1" applyFont="1" applyFill="1" applyBorder="1" applyAlignment="1">
      <alignment horizontal="center"/>
    </xf>
    <xf numFmtId="0" fontId="8" fillId="36" borderId="3" xfId="0" applyFont="1" applyFill="1" applyBorder="1" applyAlignment="1">
      <alignment horizontal="center"/>
    </xf>
    <xf numFmtId="0" fontId="8" fillId="36" borderId="19" xfId="0" applyFont="1" applyFill="1" applyBorder="1" applyAlignment="1">
      <alignment horizontal="center"/>
    </xf>
    <xf numFmtId="0" fontId="8" fillId="36" borderId="14" xfId="0" applyFont="1" applyFill="1" applyBorder="1" applyAlignment="1">
      <alignment horizontal="center"/>
    </xf>
    <xf numFmtId="0" fontId="8" fillId="36" borderId="18" xfId="0" applyFont="1" applyFill="1" applyBorder="1" applyAlignment="1">
      <alignment horizontal="center"/>
    </xf>
    <xf numFmtId="0" fontId="0" fillId="2" borderId="11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36" borderId="14" xfId="0" applyFont="1" applyFill="1" applyBorder="1"/>
    <xf numFmtId="0" fontId="8" fillId="36" borderId="5" xfId="0" applyFont="1" applyFill="1" applyBorder="1"/>
    <xf numFmtId="0" fontId="8" fillId="36" borderId="5" xfId="0" applyFont="1" applyFill="1" applyBorder="1" applyAlignment="1">
      <alignment horizontal="center"/>
    </xf>
    <xf numFmtId="2" fontId="8" fillId="36" borderId="4" xfId="0" applyNumberFormat="1" applyFont="1" applyFill="1" applyBorder="1" applyAlignment="1">
      <alignment horizontal="center"/>
    </xf>
    <xf numFmtId="0" fontId="0" fillId="36" borderId="4" xfId="0" applyFill="1" applyBorder="1"/>
    <xf numFmtId="0" fontId="8" fillId="36" borderId="5" xfId="0" applyFont="1" applyFill="1" applyBorder="1" applyAlignment="1">
      <alignment horizontal="center" wrapText="1"/>
    </xf>
    <xf numFmtId="0" fontId="0" fillId="36" borderId="14" xfId="0" applyFill="1" applyBorder="1"/>
    <xf numFmtId="0" fontId="0" fillId="36" borderId="5" xfId="0" applyFill="1" applyBorder="1"/>
    <xf numFmtId="0" fontId="8" fillId="36" borderId="2" xfId="0" applyFont="1" applyFill="1" applyBorder="1"/>
    <xf numFmtId="0" fontId="8" fillId="36" borderId="0" xfId="0" applyFont="1" applyFill="1"/>
    <xf numFmtId="0" fontId="0" fillId="36" borderId="16" xfId="0" applyFill="1" applyBorder="1" applyAlignment="1">
      <alignment horizontal="center"/>
    </xf>
    <xf numFmtId="0" fontId="0" fillId="36" borderId="8" xfId="0" applyFill="1" applyBorder="1" applyAlignment="1">
      <alignment horizontal="center"/>
    </xf>
    <xf numFmtId="2" fontId="0" fillId="36" borderId="7" xfId="0" applyNumberFormat="1" applyFill="1" applyBorder="1" applyAlignment="1">
      <alignment horizontal="center"/>
    </xf>
    <xf numFmtId="0" fontId="0" fillId="36" borderId="7" xfId="0" applyFill="1" applyBorder="1" applyAlignment="1">
      <alignment horizontal="center"/>
    </xf>
    <xf numFmtId="0" fontId="0" fillId="36" borderId="1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8" fillId="36" borderId="8" xfId="0" applyFont="1" applyFill="1" applyBorder="1" applyAlignment="1">
      <alignment horizontal="center"/>
    </xf>
    <xf numFmtId="0" fontId="8" fillId="36" borderId="16" xfId="0" applyFont="1" applyFill="1" applyBorder="1" applyAlignment="1">
      <alignment horizontal="center"/>
    </xf>
    <xf numFmtId="0" fontId="8" fillId="36" borderId="7" xfId="0" applyFont="1" applyFill="1" applyBorder="1" applyAlignment="1">
      <alignment horizontal="center"/>
    </xf>
    <xf numFmtId="0" fontId="0" fillId="36" borderId="6" xfId="0" applyFill="1" applyBorder="1" applyAlignment="1">
      <alignment horizontal="center"/>
    </xf>
    <xf numFmtId="0" fontId="0" fillId="36" borderId="8" xfId="0" applyFill="1" applyBorder="1" applyAlignment="1">
      <alignment horizontal="center" wrapText="1"/>
    </xf>
    <xf numFmtId="0" fontId="8" fillId="36" borderId="6" xfId="0" applyFont="1" applyFill="1" applyBorder="1" applyAlignment="1">
      <alignment horizontal="center"/>
    </xf>
    <xf numFmtId="0" fontId="0" fillId="36" borderId="2" xfId="0" applyFill="1" applyBorder="1"/>
    <xf numFmtId="0" fontId="0" fillId="36" borderId="12" xfId="0" applyFill="1" applyBorder="1"/>
    <xf numFmtId="0" fontId="0" fillId="36" borderId="19" xfId="0" applyFill="1" applyBorder="1"/>
    <xf numFmtId="0" fontId="0" fillId="36" borderId="10" xfId="0" applyFill="1" applyBorder="1"/>
    <xf numFmtId="0" fontId="0" fillId="36" borderId="13" xfId="0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2" fontId="0" fillId="36" borderId="15" xfId="0" applyNumberFormat="1" applyFill="1" applyBorder="1" applyAlignment="1">
      <alignment horizontal="center"/>
    </xf>
    <xf numFmtId="2" fontId="0" fillId="36" borderId="17" xfId="0" applyNumberFormat="1" applyFill="1" applyBorder="1" applyAlignment="1">
      <alignment horizontal="center"/>
    </xf>
    <xf numFmtId="2" fontId="7" fillId="36" borderId="17" xfId="0" applyNumberFormat="1" applyFont="1" applyFill="1" applyBorder="1" applyAlignment="1">
      <alignment horizontal="center"/>
    </xf>
    <xf numFmtId="0" fontId="0" fillId="36" borderId="9" xfId="0" applyFill="1" applyBorder="1" applyAlignment="1">
      <alignment horizontal="center"/>
    </xf>
    <xf numFmtId="0" fontId="0" fillId="36" borderId="13" xfId="0" applyFill="1" applyBorder="1" applyAlignment="1">
      <alignment horizontal="right"/>
    </xf>
    <xf numFmtId="0" fontId="7" fillId="36" borderId="10" xfId="2" applyFill="1" applyBorder="1"/>
    <xf numFmtId="178" fontId="0" fillId="4" borderId="0" xfId="0" applyNumberFormat="1" applyFill="1"/>
    <xf numFmtId="0" fontId="0" fillId="4" borderId="0" xfId="0" applyFill="1" applyAlignment="1">
      <alignment horizontal="center"/>
    </xf>
    <xf numFmtId="0" fontId="0" fillId="4" borderId="2" xfId="0" applyFill="1" applyBorder="1"/>
    <xf numFmtId="0" fontId="0" fillId="4" borderId="13" xfId="0" applyFill="1" applyBorder="1"/>
    <xf numFmtId="0" fontId="0" fillId="4" borderId="1" xfId="0" applyFill="1" applyBorder="1" applyAlignment="1">
      <alignment horizontal="center"/>
    </xf>
    <xf numFmtId="1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4" borderId="2" xfId="0" applyFont="1" applyFill="1" applyBorder="1" applyAlignment="1">
      <alignment wrapText="1"/>
    </xf>
    <xf numFmtId="178" fontId="7" fillId="4" borderId="2" xfId="0" applyNumberFormat="1" applyFont="1" applyFill="1" applyBorder="1"/>
    <xf numFmtId="0" fontId="0" fillId="4" borderId="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178" fontId="0" fillId="4" borderId="2" xfId="0" applyNumberFormat="1" applyFill="1" applyBorder="1"/>
    <xf numFmtId="0" fontId="7" fillId="4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78" fontId="0" fillId="0" borderId="11" xfId="0" applyNumberFormat="1" applyBorder="1"/>
    <xf numFmtId="2" fontId="8" fillId="36" borderId="3" xfId="0" applyNumberFormat="1" applyFont="1" applyFill="1" applyBorder="1" applyAlignment="1">
      <alignment horizontal="center"/>
    </xf>
    <xf numFmtId="2" fontId="0" fillId="36" borderId="6" xfId="0" applyNumberFormat="1" applyFill="1" applyBorder="1" applyAlignment="1">
      <alignment horizontal="center"/>
    </xf>
    <xf numFmtId="0" fontId="7" fillId="36" borderId="16" xfId="0" applyFont="1" applyFill="1" applyBorder="1" applyAlignment="1">
      <alignment horizontal="center"/>
    </xf>
    <xf numFmtId="0" fontId="0" fillId="36" borderId="3" xfId="0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7" fillId="37" borderId="2" xfId="2" applyNumberFormat="1" applyFill="1" applyBorder="1"/>
    <xf numFmtId="176" fontId="0" fillId="0" borderId="13" xfId="0" applyNumberFormat="1" applyBorder="1" applyAlignment="1">
      <alignment horizontal="center"/>
    </xf>
    <xf numFmtId="0" fontId="2" fillId="0" borderId="0" xfId="75"/>
    <xf numFmtId="178" fontId="2" fillId="0" borderId="0" xfId="75" applyNumberFormat="1"/>
    <xf numFmtId="0" fontId="1" fillId="0" borderId="1" xfId="89" applyBorder="1"/>
    <xf numFmtId="0" fontId="1" fillId="0" borderId="10" xfId="89" applyBorder="1"/>
    <xf numFmtId="178" fontId="1" fillId="0" borderId="9" xfId="89" applyNumberFormat="1" applyBorder="1"/>
    <xf numFmtId="178" fontId="1" fillId="0" borderId="1" xfId="89" applyNumberFormat="1" applyBorder="1"/>
    <xf numFmtId="180" fontId="0" fillId="0" borderId="13" xfId="0" applyNumberFormat="1" applyBorder="1" applyAlignment="1">
      <alignment horizontal="center"/>
    </xf>
    <xf numFmtId="1" fontId="7" fillId="4" borderId="13" xfId="0" applyNumberFormat="1" applyFont="1" applyFill="1" applyBorder="1" applyAlignment="1">
      <alignment horizontal="center"/>
    </xf>
    <xf numFmtId="178" fontId="0" fillId="0" borderId="1" xfId="0" applyNumberFormat="1" applyBorder="1"/>
    <xf numFmtId="2" fontId="0" fillId="36" borderId="7" xfId="0" applyNumberFormat="1" applyFill="1" applyBorder="1" applyAlignment="1">
      <alignment horizontal="center" wrapText="1"/>
    </xf>
    <xf numFmtId="1" fontId="0" fillId="0" borderId="13" xfId="0" applyNumberFormat="1" applyBorder="1"/>
    <xf numFmtId="1" fontId="7" fillId="0" borderId="20" xfId="2" applyNumberFormat="1" applyBorder="1"/>
    <xf numFmtId="181" fontId="0" fillId="0" borderId="0" xfId="0" applyNumberFormat="1"/>
    <xf numFmtId="181" fontId="0" fillId="0" borderId="14" xfId="0" applyNumberFormat="1" applyBorder="1"/>
    <xf numFmtId="181" fontId="0" fillId="0" borderId="2" xfId="0" applyNumberFormat="1" applyBorder="1"/>
    <xf numFmtId="181" fontId="0" fillId="0" borderId="13" xfId="0" applyNumberFormat="1" applyBorder="1"/>
    <xf numFmtId="181" fontId="7" fillId="36" borderId="13" xfId="2" applyNumberFormat="1" applyFill="1" applyBorder="1"/>
    <xf numFmtId="181" fontId="0" fillId="36" borderId="14" xfId="0" applyNumberFormat="1" applyFill="1" applyBorder="1"/>
    <xf numFmtId="181" fontId="7" fillId="36" borderId="2" xfId="2" applyNumberFormat="1" applyFill="1" applyBorder="1"/>
    <xf numFmtId="181" fontId="8" fillId="0" borderId="2" xfId="0" applyNumberFormat="1" applyFont="1" applyBorder="1"/>
    <xf numFmtId="182" fontId="0" fillId="0" borderId="14" xfId="0" applyNumberFormat="1" applyBorder="1"/>
    <xf numFmtId="182" fontId="0" fillId="0" borderId="2" xfId="0" applyNumberFormat="1" applyBorder="1"/>
    <xf numFmtId="182" fontId="0" fillId="0" borderId="13" xfId="0" applyNumberFormat="1" applyBorder="1"/>
    <xf numFmtId="1" fontId="0" fillId="0" borderId="14" xfId="0" applyNumberFormat="1" applyBorder="1"/>
    <xf numFmtId="182" fontId="8" fillId="0" borderId="14" xfId="0" applyNumberFormat="1" applyFont="1" applyBorder="1"/>
    <xf numFmtId="182" fontId="8" fillId="0" borderId="2" xfId="0" applyNumberFormat="1" applyFont="1" applyBorder="1"/>
    <xf numFmtId="182" fontId="8" fillId="0" borderId="13" xfId="0" applyNumberFormat="1" applyFont="1" applyBorder="1"/>
    <xf numFmtId="181" fontId="7" fillId="36" borderId="14" xfId="2" applyNumberFormat="1" applyFill="1" applyBorder="1" applyAlignment="1">
      <alignment horizontal="center" wrapText="1"/>
    </xf>
    <xf numFmtId="181" fontId="7" fillId="36" borderId="2" xfId="2" applyNumberFormat="1" applyFill="1" applyBorder="1" applyAlignment="1">
      <alignment horizontal="center"/>
    </xf>
    <xf numFmtId="181" fontId="7" fillId="36" borderId="13" xfId="2" applyNumberFormat="1" applyFill="1" applyBorder="1" applyAlignment="1">
      <alignment horizontal="center"/>
    </xf>
    <xf numFmtId="181" fontId="7" fillId="36" borderId="2" xfId="2" applyNumberFormat="1" applyFill="1" applyBorder="1" applyAlignment="1">
      <alignment wrapText="1"/>
    </xf>
    <xf numFmtId="2" fontId="28" fillId="0" borderId="0" xfId="0" applyNumberFormat="1" applyFont="1" applyAlignment="1">
      <alignment horizontal="center"/>
    </xf>
    <xf numFmtId="2" fontId="8" fillId="0" borderId="0" xfId="0" applyNumberFormat="1" applyFont="1"/>
    <xf numFmtId="183" fontId="0" fillId="0" borderId="14" xfId="0" applyNumberFormat="1" applyBorder="1"/>
    <xf numFmtId="183" fontId="0" fillId="0" borderId="2" xfId="0" applyNumberFormat="1" applyBorder="1"/>
    <xf numFmtId="178" fontId="0" fillId="0" borderId="14" xfId="0" applyNumberFormat="1" applyBorder="1"/>
    <xf numFmtId="178" fontId="0" fillId="0" borderId="2" xfId="0" applyNumberFormat="1" applyBorder="1"/>
    <xf numFmtId="0" fontId="7" fillId="0" borderId="0" xfId="0" quotePrefix="1" applyFont="1"/>
    <xf numFmtId="183" fontId="0" fillId="0" borderId="13" xfId="0" applyNumberFormat="1" applyBorder="1"/>
    <xf numFmtId="178" fontId="0" fillId="0" borderId="13" xfId="0" applyNumberFormat="1" applyBorder="1"/>
    <xf numFmtId="178" fontId="29" fillId="0" borderId="14" xfId="0" applyNumberFormat="1" applyFont="1" applyBorder="1"/>
    <xf numFmtId="178" fontId="29" fillId="0" borderId="2" xfId="0" applyNumberFormat="1" applyFont="1" applyBorder="1"/>
    <xf numFmtId="178" fontId="29" fillId="0" borderId="13" xfId="0" applyNumberFormat="1" applyFont="1" applyBorder="1"/>
    <xf numFmtId="0" fontId="0" fillId="0" borderId="3" xfId="0" applyBorder="1"/>
    <xf numFmtId="0" fontId="0" fillId="0" borderId="5" xfId="0" applyBorder="1"/>
    <xf numFmtId="178" fontId="0" fillId="0" borderId="12" xfId="0" applyNumberFormat="1" applyBorder="1"/>
    <xf numFmtId="178" fontId="0" fillId="0" borderId="10" xfId="0" applyNumberFormat="1" applyBorder="1"/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9" fillId="0" borderId="1" xfId="0" applyFont="1" applyBorder="1" applyAlignment="1">
      <alignment horizontal="center"/>
    </xf>
    <xf numFmtId="181" fontId="7" fillId="36" borderId="14" xfId="2" applyNumberFormat="1" applyFill="1" applyBorder="1" applyAlignment="1">
      <alignment horizontal="center" wrapText="1"/>
    </xf>
    <xf numFmtId="181" fontId="7" fillId="36" borderId="2" xfId="2" applyNumberFormat="1" applyFill="1" applyBorder="1" applyAlignment="1">
      <alignment horizontal="center" wrapText="1"/>
    </xf>
    <xf numFmtId="181" fontId="7" fillId="36" borderId="13" xfId="2" applyNumberFormat="1" applyFill="1" applyBorder="1" applyAlignment="1">
      <alignment horizontal="center" wrapText="1"/>
    </xf>
    <xf numFmtId="181" fontId="7" fillId="36" borderId="2" xfId="2" applyNumberFormat="1" applyFill="1" applyBorder="1" applyAlignment="1">
      <alignment horizontal="center"/>
    </xf>
    <xf numFmtId="181" fontId="7" fillId="36" borderId="13" xfId="2" applyNumberFormat="1" applyFill="1" applyBorder="1" applyAlignment="1">
      <alignment horizontal="center"/>
    </xf>
  </cellXfs>
  <cellStyles count="103">
    <cellStyle name="20% - Accent1 2" xfId="47" xr:uid="{00000000-0005-0000-0000-000001000000}"/>
    <cellStyle name="20% - Accent1 3" xfId="61" xr:uid="{00000000-0005-0000-0000-000002000000}"/>
    <cellStyle name="20% - Accent1 4" xfId="77" xr:uid="{00000000-0005-0000-0000-000003000000}"/>
    <cellStyle name="20% - Accent1 5" xfId="91" xr:uid="{00000000-0005-0000-0000-000004000000}"/>
    <cellStyle name="20% - Accent2 2" xfId="49" xr:uid="{00000000-0005-0000-0000-000006000000}"/>
    <cellStyle name="20% - Accent2 3" xfId="63" xr:uid="{00000000-0005-0000-0000-000007000000}"/>
    <cellStyle name="20% - Accent2 4" xfId="79" xr:uid="{00000000-0005-0000-0000-000008000000}"/>
    <cellStyle name="20% - Accent2 5" xfId="93" xr:uid="{00000000-0005-0000-0000-000009000000}"/>
    <cellStyle name="20% - Accent3 2" xfId="51" xr:uid="{00000000-0005-0000-0000-00000B000000}"/>
    <cellStyle name="20% - Accent3 3" xfId="65" xr:uid="{00000000-0005-0000-0000-00000C000000}"/>
    <cellStyle name="20% - Accent3 4" xfId="81" xr:uid="{00000000-0005-0000-0000-00000D000000}"/>
    <cellStyle name="20% - Accent3 5" xfId="95" xr:uid="{00000000-0005-0000-0000-00000E000000}"/>
    <cellStyle name="20% - Accent4 2" xfId="53" xr:uid="{00000000-0005-0000-0000-000010000000}"/>
    <cellStyle name="20% - Accent4 3" xfId="67" xr:uid="{00000000-0005-0000-0000-000011000000}"/>
    <cellStyle name="20% - Accent4 4" xfId="83" xr:uid="{00000000-0005-0000-0000-000012000000}"/>
    <cellStyle name="20% - Accent4 5" xfId="97" xr:uid="{00000000-0005-0000-0000-000013000000}"/>
    <cellStyle name="20% - Accent5 2" xfId="55" xr:uid="{00000000-0005-0000-0000-000015000000}"/>
    <cellStyle name="20% - Accent5 3" xfId="69" xr:uid="{00000000-0005-0000-0000-000016000000}"/>
    <cellStyle name="20% - Accent5 4" xfId="85" xr:uid="{00000000-0005-0000-0000-000017000000}"/>
    <cellStyle name="20% - Accent5 5" xfId="99" xr:uid="{00000000-0005-0000-0000-000018000000}"/>
    <cellStyle name="20% - Accent6 2" xfId="57" xr:uid="{00000000-0005-0000-0000-00001A000000}"/>
    <cellStyle name="20% - Accent6 3" xfId="71" xr:uid="{00000000-0005-0000-0000-00001B000000}"/>
    <cellStyle name="20% - Accent6 4" xfId="87" xr:uid="{00000000-0005-0000-0000-00001C000000}"/>
    <cellStyle name="20% - Accent6 5" xfId="101" xr:uid="{00000000-0005-0000-0000-00001D000000}"/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Accent1 2" xfId="48" xr:uid="{00000000-0005-0000-0000-00001F000000}"/>
    <cellStyle name="40% - Accent1 3" xfId="62" xr:uid="{00000000-0005-0000-0000-000020000000}"/>
    <cellStyle name="40% - Accent1 4" xfId="78" xr:uid="{00000000-0005-0000-0000-000021000000}"/>
    <cellStyle name="40% - Accent1 5" xfId="92" xr:uid="{00000000-0005-0000-0000-000022000000}"/>
    <cellStyle name="40% - Accent2 2" xfId="50" xr:uid="{00000000-0005-0000-0000-000024000000}"/>
    <cellStyle name="40% - Accent2 3" xfId="64" xr:uid="{00000000-0005-0000-0000-000025000000}"/>
    <cellStyle name="40% - Accent2 4" xfId="80" xr:uid="{00000000-0005-0000-0000-000026000000}"/>
    <cellStyle name="40% - Accent2 5" xfId="94" xr:uid="{00000000-0005-0000-0000-000027000000}"/>
    <cellStyle name="40% - Accent3 2" xfId="52" xr:uid="{00000000-0005-0000-0000-000029000000}"/>
    <cellStyle name="40% - Accent3 3" xfId="66" xr:uid="{00000000-0005-0000-0000-00002A000000}"/>
    <cellStyle name="40% - Accent3 4" xfId="82" xr:uid="{00000000-0005-0000-0000-00002B000000}"/>
    <cellStyle name="40% - Accent3 5" xfId="96" xr:uid="{00000000-0005-0000-0000-00002C000000}"/>
    <cellStyle name="40% - Accent4 2" xfId="54" xr:uid="{00000000-0005-0000-0000-00002E000000}"/>
    <cellStyle name="40% - Accent4 3" xfId="68" xr:uid="{00000000-0005-0000-0000-00002F000000}"/>
    <cellStyle name="40% - Accent4 4" xfId="84" xr:uid="{00000000-0005-0000-0000-000030000000}"/>
    <cellStyle name="40% - Accent4 5" xfId="98" xr:uid="{00000000-0005-0000-0000-000031000000}"/>
    <cellStyle name="40% - Accent5 2" xfId="56" xr:uid="{00000000-0005-0000-0000-000033000000}"/>
    <cellStyle name="40% - Accent5 3" xfId="70" xr:uid="{00000000-0005-0000-0000-000034000000}"/>
    <cellStyle name="40% - Accent5 4" xfId="86" xr:uid="{00000000-0005-0000-0000-000035000000}"/>
    <cellStyle name="40% - Accent5 5" xfId="100" xr:uid="{00000000-0005-0000-0000-000036000000}"/>
    <cellStyle name="40% - Accent6 2" xfId="58" xr:uid="{00000000-0005-0000-0000-000038000000}"/>
    <cellStyle name="40% - Accent6 3" xfId="72" xr:uid="{00000000-0005-0000-0000-000039000000}"/>
    <cellStyle name="40% - Accent6 4" xfId="88" xr:uid="{00000000-0005-0000-0000-00003A000000}"/>
    <cellStyle name="40% - Accent6 5" xfId="102" xr:uid="{00000000-0005-0000-0000-00003B000000}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Euro" xfId="1" xr:uid="{00000000-0005-0000-0000-00004B000000}"/>
    <cellStyle name="Normal 2" xfId="43" xr:uid="{00000000-0005-0000-0000-000056000000}"/>
    <cellStyle name="Normal 3" xfId="45" xr:uid="{00000000-0005-0000-0000-000057000000}"/>
    <cellStyle name="Normal 4" xfId="59" xr:uid="{00000000-0005-0000-0000-000058000000}"/>
    <cellStyle name="Normal 5" xfId="73" xr:uid="{00000000-0005-0000-0000-000059000000}"/>
    <cellStyle name="Normal 6" xfId="74" xr:uid="{00000000-0005-0000-0000-00005A000000}"/>
    <cellStyle name="Normal 7" xfId="75" xr:uid="{00000000-0005-0000-0000-00005B000000}"/>
    <cellStyle name="Normal 8" xfId="89" xr:uid="{00000000-0005-0000-0000-00005C000000}"/>
    <cellStyle name="Normal_Bio6000" xfId="2" xr:uid="{00000000-0005-0000-0000-00005D000000}"/>
    <cellStyle name="Note 2" xfId="44" xr:uid="{00000000-0005-0000-0000-00005E000000}"/>
    <cellStyle name="Note 3" xfId="46" xr:uid="{00000000-0005-0000-0000-00005F000000}"/>
    <cellStyle name="Note 4" xfId="60" xr:uid="{00000000-0005-0000-0000-000060000000}"/>
    <cellStyle name="Note 5" xfId="76" xr:uid="{00000000-0005-0000-0000-000061000000}"/>
    <cellStyle name="Note 6" xfId="90" xr:uid="{00000000-0005-0000-0000-000062000000}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보통" xfId="10" builtinId="28" customBuiltin="1"/>
    <cellStyle name="설명 텍스트" xfId="17" builtinId="53" customBuiltin="1"/>
    <cellStyle name="셀 확인" xfId="15" builtinId="23" customBuiltin="1"/>
    <cellStyle name="연결된 셀" xfId="14" builtinId="24" customBuiltin="1"/>
    <cellStyle name="요약" xfId="18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</cellStyles>
  <dxfs count="4"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CCFFCC"/>
      <color rgb="FF00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97106336313203"/>
          <c:y val="0.13107029952428242"/>
          <c:w val="0.85535724789113232"/>
          <c:h val="0.672832595425138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FF-D542-B904-967B644B32DA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FF-D542-B904-967B644B32DA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FF-D542-B904-967B644B32DA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FF-D542-B904-967B644B32DA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FF-D542-B904-967B644B32DA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FF-D542-B904-967B644B32DA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FF-D542-B904-967B644B32DA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4FF-D542-B904-967B644B32DA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4FF-D542-B904-967B644B32DA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data'!$G$21:$G$35</c:f>
              <c:numCache>
                <c:formatCode>0.000</c:formatCode>
                <c:ptCount val="15"/>
                <c:pt idx="0">
                  <c:v>0.28599999999999998</c:v>
                </c:pt>
                <c:pt idx="1">
                  <c:v>0.36899999999999999</c:v>
                </c:pt>
                <c:pt idx="2">
                  <c:v>1.1499999999999999</c:v>
                </c:pt>
                <c:pt idx="3">
                  <c:v>2.94</c:v>
                </c:pt>
                <c:pt idx="4">
                  <c:v>6.27</c:v>
                </c:pt>
                <c:pt idx="5">
                  <c:v>10</c:v>
                </c:pt>
                <c:pt idx="6">
                  <c:v>12.6</c:v>
                </c:pt>
                <c:pt idx="7">
                  <c:v>10.6</c:v>
                </c:pt>
                <c:pt idx="8">
                  <c:v>11.5</c:v>
                </c:pt>
                <c:pt idx="9">
                  <c:v>10.6</c:v>
                </c:pt>
                <c:pt idx="10">
                  <c:v>8</c:v>
                </c:pt>
                <c:pt idx="11">
                  <c:v>7.9</c:v>
                </c:pt>
                <c:pt idx="12">
                  <c:v>5.77</c:v>
                </c:pt>
                <c:pt idx="13">
                  <c:v>5.64</c:v>
                </c:pt>
                <c:pt idx="14">
                  <c:v>4.1500000000000004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4FF-D542-B904-967B644B32DA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data'!$G$37:$G$51</c:f>
              <c:numCache>
                <c:formatCode>0.000</c:formatCode>
                <c:ptCount val="15"/>
                <c:pt idx="0">
                  <c:v>0.23</c:v>
                </c:pt>
                <c:pt idx="1">
                  <c:v>0.39</c:v>
                </c:pt>
                <c:pt idx="2">
                  <c:v>0.99399999999999999</c:v>
                </c:pt>
                <c:pt idx="3">
                  <c:v>2.57</c:v>
                </c:pt>
                <c:pt idx="4">
                  <c:v>5.73</c:v>
                </c:pt>
                <c:pt idx="5">
                  <c:v>9.83</c:v>
                </c:pt>
                <c:pt idx="6">
                  <c:v>12.5</c:v>
                </c:pt>
                <c:pt idx="7">
                  <c:v>11.6</c:v>
                </c:pt>
                <c:pt idx="8">
                  <c:v>10.5</c:v>
                </c:pt>
                <c:pt idx="9">
                  <c:v>11.5</c:v>
                </c:pt>
                <c:pt idx="10">
                  <c:v>8.35</c:v>
                </c:pt>
                <c:pt idx="11">
                  <c:v>7.96</c:v>
                </c:pt>
                <c:pt idx="12">
                  <c:v>6.61</c:v>
                </c:pt>
                <c:pt idx="13">
                  <c:v>6.19</c:v>
                </c:pt>
                <c:pt idx="14">
                  <c:v>5.31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4FF-D542-B904-967B644B32DA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data'!$G$53:$G$67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0.41299999999999998</c:v>
                </c:pt>
                <c:pt idx="2">
                  <c:v>1.03</c:v>
                </c:pt>
                <c:pt idx="3">
                  <c:v>2.9</c:v>
                </c:pt>
                <c:pt idx="4">
                  <c:v>6.52</c:v>
                </c:pt>
                <c:pt idx="5">
                  <c:v>10</c:v>
                </c:pt>
                <c:pt idx="6">
                  <c:v>12.9</c:v>
                </c:pt>
                <c:pt idx="7">
                  <c:v>11.3</c:v>
                </c:pt>
                <c:pt idx="8">
                  <c:v>11.9</c:v>
                </c:pt>
                <c:pt idx="9">
                  <c:v>11.7</c:v>
                </c:pt>
                <c:pt idx="10">
                  <c:v>8.3000000000000007</c:v>
                </c:pt>
                <c:pt idx="11">
                  <c:v>6.66</c:v>
                </c:pt>
                <c:pt idx="12">
                  <c:v>4.68</c:v>
                </c:pt>
                <c:pt idx="13">
                  <c:v>4.57</c:v>
                </c:pt>
                <c:pt idx="14">
                  <c:v>3.47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4FF-D542-B904-967B644B32DA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data'!$G$69:$G$83</c:f>
              <c:numCache>
                <c:formatCode>0.000</c:formatCode>
                <c:ptCount val="15"/>
                <c:pt idx="0">
                  <c:v>0.28799999999999998</c:v>
                </c:pt>
                <c:pt idx="1">
                  <c:v>0.501</c:v>
                </c:pt>
                <c:pt idx="2">
                  <c:v>1.04</c:v>
                </c:pt>
                <c:pt idx="3">
                  <c:v>2.99</c:v>
                </c:pt>
                <c:pt idx="4">
                  <c:v>6.62</c:v>
                </c:pt>
                <c:pt idx="5">
                  <c:v>8.86</c:v>
                </c:pt>
                <c:pt idx="6">
                  <c:v>11.6</c:v>
                </c:pt>
                <c:pt idx="7">
                  <c:v>13.6</c:v>
                </c:pt>
                <c:pt idx="8">
                  <c:v>14.2</c:v>
                </c:pt>
                <c:pt idx="9">
                  <c:v>13.8</c:v>
                </c:pt>
                <c:pt idx="10">
                  <c:v>11.9</c:v>
                </c:pt>
                <c:pt idx="11">
                  <c:v>10.8</c:v>
                </c:pt>
                <c:pt idx="12">
                  <c:v>9.65</c:v>
                </c:pt>
                <c:pt idx="13">
                  <c:v>7.82</c:v>
                </c:pt>
                <c:pt idx="14">
                  <c:v>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4FF-D542-B904-967B644B32DA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data'!$G$85:$G$99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0.35199999999999998</c:v>
                </c:pt>
                <c:pt idx="2">
                  <c:v>0.96799999999999997</c:v>
                </c:pt>
                <c:pt idx="3">
                  <c:v>2.46</c:v>
                </c:pt>
                <c:pt idx="4">
                  <c:v>6.21</c:v>
                </c:pt>
                <c:pt idx="5">
                  <c:v>8.27</c:v>
                </c:pt>
                <c:pt idx="6">
                  <c:v>12</c:v>
                </c:pt>
                <c:pt idx="7">
                  <c:v>14.5</c:v>
                </c:pt>
                <c:pt idx="8">
                  <c:v>16.8</c:v>
                </c:pt>
                <c:pt idx="9">
                  <c:v>16.7</c:v>
                </c:pt>
                <c:pt idx="10">
                  <c:v>13.1</c:v>
                </c:pt>
                <c:pt idx="11">
                  <c:v>13.3</c:v>
                </c:pt>
                <c:pt idx="12">
                  <c:v>12.6</c:v>
                </c:pt>
                <c:pt idx="13">
                  <c:v>10.1</c:v>
                </c:pt>
                <c:pt idx="14">
                  <c:v>8.43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4FF-D542-B904-967B644B32DA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data'!$G$101:$G$115</c:f>
              <c:numCache>
                <c:formatCode>0.000</c:formatCode>
                <c:ptCount val="15"/>
                <c:pt idx="0">
                  <c:v>0.252</c:v>
                </c:pt>
                <c:pt idx="1">
                  <c:v>0.379</c:v>
                </c:pt>
                <c:pt idx="2">
                  <c:v>1.18</c:v>
                </c:pt>
                <c:pt idx="3">
                  <c:v>2.99</c:v>
                </c:pt>
                <c:pt idx="4">
                  <c:v>6.05</c:v>
                </c:pt>
                <c:pt idx="5">
                  <c:v>10.199999999999999</c:v>
                </c:pt>
                <c:pt idx="6">
                  <c:v>11.7</c:v>
                </c:pt>
                <c:pt idx="7">
                  <c:v>12.7</c:v>
                </c:pt>
                <c:pt idx="8">
                  <c:v>13.5</c:v>
                </c:pt>
                <c:pt idx="9">
                  <c:v>13.6</c:v>
                </c:pt>
                <c:pt idx="10">
                  <c:v>11</c:v>
                </c:pt>
                <c:pt idx="11">
                  <c:v>10.1</c:v>
                </c:pt>
                <c:pt idx="12">
                  <c:v>7.59</c:v>
                </c:pt>
                <c:pt idx="13">
                  <c:v>7.22</c:v>
                </c:pt>
                <c:pt idx="14">
                  <c:v>5.54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4FF-D542-B904-967B644B32DA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data'!$G$117:$G$131</c:f>
              <c:numCache>
                <c:formatCode>0.000</c:formatCode>
                <c:ptCount val="15"/>
                <c:pt idx="0">
                  <c:v>0.254</c:v>
                </c:pt>
                <c:pt idx="1">
                  <c:v>0.42199999999999999</c:v>
                </c:pt>
                <c:pt idx="2">
                  <c:v>1.0900000000000001</c:v>
                </c:pt>
                <c:pt idx="3">
                  <c:v>2.84</c:v>
                </c:pt>
                <c:pt idx="4">
                  <c:v>6.6</c:v>
                </c:pt>
                <c:pt idx="5">
                  <c:v>10.199999999999999</c:v>
                </c:pt>
                <c:pt idx="6">
                  <c:v>12.1</c:v>
                </c:pt>
                <c:pt idx="7">
                  <c:v>13.9</c:v>
                </c:pt>
                <c:pt idx="8">
                  <c:v>15.6</c:v>
                </c:pt>
                <c:pt idx="9">
                  <c:v>14.5</c:v>
                </c:pt>
                <c:pt idx="10">
                  <c:v>11.8</c:v>
                </c:pt>
                <c:pt idx="11">
                  <c:v>10.8</c:v>
                </c:pt>
                <c:pt idx="12">
                  <c:v>8.77</c:v>
                </c:pt>
                <c:pt idx="13">
                  <c:v>7.72</c:v>
                </c:pt>
                <c:pt idx="14">
                  <c:v>5.71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4FF-D542-B904-967B644B32DA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data'!$G$133:$G$147</c:f>
              <c:numCache>
                <c:formatCode>0.000</c:formatCode>
                <c:ptCount val="15"/>
                <c:pt idx="0">
                  <c:v>0.17299999999999999</c:v>
                </c:pt>
                <c:pt idx="1">
                  <c:v>0.32700000000000001</c:v>
                </c:pt>
                <c:pt idx="2">
                  <c:v>0.70699999999999996</c:v>
                </c:pt>
                <c:pt idx="3">
                  <c:v>2.02</c:v>
                </c:pt>
                <c:pt idx="4">
                  <c:v>4.5999999999999996</c:v>
                </c:pt>
                <c:pt idx="5">
                  <c:v>7.52</c:v>
                </c:pt>
                <c:pt idx="6">
                  <c:v>11.9</c:v>
                </c:pt>
                <c:pt idx="7">
                  <c:v>15.9</c:v>
                </c:pt>
                <c:pt idx="8">
                  <c:v>16.8</c:v>
                </c:pt>
                <c:pt idx="9">
                  <c:v>16.3</c:v>
                </c:pt>
                <c:pt idx="10">
                  <c:v>14</c:v>
                </c:pt>
                <c:pt idx="11">
                  <c:v>12.9</c:v>
                </c:pt>
                <c:pt idx="12">
                  <c:v>11.1</c:v>
                </c:pt>
                <c:pt idx="13">
                  <c:v>9.15</c:v>
                </c:pt>
                <c:pt idx="14">
                  <c:v>5.48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4FF-D542-B904-967B644B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9504"/>
        <c:axId val="-653114400"/>
      </c:scatterChart>
      <c:valAx>
        <c:axId val="-65310950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4400"/>
        <c:crosses val="autoZero"/>
        <c:crossBetween val="midCat"/>
        <c:majorUnit val="1"/>
        <c:minorUnit val="1"/>
      </c:valAx>
      <c:valAx>
        <c:axId val="-653114400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x 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3109504"/>
        <c:crosses val="autoZero"/>
        <c:crossBetween val="midCat"/>
        <c:majorUnit val="2"/>
        <c:minorUnit val="1"/>
      </c:valAx>
    </c:plotArea>
    <c:legend>
      <c:legendPos val="b"/>
      <c:legendEntry>
        <c:idx val="16"/>
        <c:txPr>
          <a:bodyPr/>
          <a:lstStyle/>
          <a:p>
            <a:pPr>
              <a:defRPr sz="1200" b="1">
                <a:solidFill>
                  <a:sysClr val="windowText" lastClr="000000"/>
                </a:solidFill>
              </a:defRPr>
            </a:pPr>
            <a:endParaRPr lang="ko-KR"/>
          </a:p>
        </c:txPr>
      </c:legendEntry>
      <c:layout>
        <c:manualLayout>
          <c:xMode val="edge"/>
          <c:yMode val="edge"/>
          <c:x val="3.723488804404794E-2"/>
          <c:y val="0.89125987587620636"/>
          <c:w val="0.91006290437948389"/>
          <c:h val="4.4524760020785453E-2"/>
        </c:manualLayout>
      </c:layout>
      <c:overlay val="0"/>
      <c:txPr>
        <a:bodyPr/>
        <a:lstStyle/>
        <a:p>
          <a:pPr>
            <a:defRPr sz="1200" b="1"/>
          </a:pPr>
          <a:endParaRPr lang="ko-KR"/>
        </a:p>
      </c:txPr>
    </c:legend>
    <c:plotVisOnly val="1"/>
    <c:dispBlanksAs val="gap"/>
    <c:showDLblsOverMax val="0"/>
  </c:chart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6-F145-9707-E7273F3CD18B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E6-F145-9707-E7273F3CD18B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E6-F145-9707-E7273F3CD18B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E6-F145-9707-E7273F3CD18B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E6-F145-9707-E7273F3CD18B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E6-F145-9707-E7273F3CD18B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EE6-F145-9707-E7273F3CD18B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EE6-F145-9707-E7273F3CD18B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EE6-F145-9707-E7273F3CD18B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data'!$I$21:$I$35</c:f>
              <c:numCache>
                <c:formatCode>General</c:formatCode>
                <c:ptCount val="15"/>
                <c:pt idx="0">
                  <c:v>95.7</c:v>
                </c:pt>
                <c:pt idx="1">
                  <c:v>98.7</c:v>
                </c:pt>
                <c:pt idx="2">
                  <c:v>99.5</c:v>
                </c:pt>
                <c:pt idx="3">
                  <c:v>99.6</c:v>
                </c:pt>
                <c:pt idx="4">
                  <c:v>99.6</c:v>
                </c:pt>
                <c:pt idx="5">
                  <c:v>99.2</c:v>
                </c:pt>
                <c:pt idx="6">
                  <c:v>98.5</c:v>
                </c:pt>
                <c:pt idx="7">
                  <c:v>97.7</c:v>
                </c:pt>
                <c:pt idx="8">
                  <c:v>97.7</c:v>
                </c:pt>
                <c:pt idx="9">
                  <c:v>94.8</c:v>
                </c:pt>
                <c:pt idx="10">
                  <c:v>89.4</c:v>
                </c:pt>
                <c:pt idx="11">
                  <c:v>80.3</c:v>
                </c:pt>
                <c:pt idx="12">
                  <c:v>72.2</c:v>
                </c:pt>
                <c:pt idx="13">
                  <c:v>58.6</c:v>
                </c:pt>
                <c:pt idx="14">
                  <c:v>45.4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EE6-F145-9707-E7273F3CD18B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data'!$I$37:$I$51</c:f>
              <c:numCache>
                <c:formatCode>General</c:formatCode>
                <c:ptCount val="15"/>
                <c:pt idx="0">
                  <c:v>99.4</c:v>
                </c:pt>
                <c:pt idx="1">
                  <c:v>99.5</c:v>
                </c:pt>
                <c:pt idx="2">
                  <c:v>99.5</c:v>
                </c:pt>
                <c:pt idx="3">
                  <c:v>99.6</c:v>
                </c:pt>
                <c:pt idx="4">
                  <c:v>99.5</c:v>
                </c:pt>
                <c:pt idx="5">
                  <c:v>99.6</c:v>
                </c:pt>
                <c:pt idx="6">
                  <c:v>98.8</c:v>
                </c:pt>
                <c:pt idx="7">
                  <c:v>96.9</c:v>
                </c:pt>
                <c:pt idx="8">
                  <c:v>97</c:v>
                </c:pt>
                <c:pt idx="9">
                  <c:v>95.8</c:v>
                </c:pt>
                <c:pt idx="10">
                  <c:v>93.4</c:v>
                </c:pt>
                <c:pt idx="11">
                  <c:v>88.2</c:v>
                </c:pt>
                <c:pt idx="12">
                  <c:v>84.9</c:v>
                </c:pt>
                <c:pt idx="13">
                  <c:v>70</c:v>
                </c:pt>
                <c:pt idx="14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EE6-F145-9707-E7273F3CD18B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data'!$I$53:$I$67</c:f>
              <c:numCache>
                <c:formatCode>General</c:formatCode>
                <c:ptCount val="15"/>
                <c:pt idx="0">
                  <c:v>100</c:v>
                </c:pt>
                <c:pt idx="1">
                  <c:v>99.2</c:v>
                </c:pt>
                <c:pt idx="2">
                  <c:v>99.1</c:v>
                </c:pt>
                <c:pt idx="3">
                  <c:v>99.7</c:v>
                </c:pt>
                <c:pt idx="4">
                  <c:v>98.9</c:v>
                </c:pt>
                <c:pt idx="5">
                  <c:v>99.3</c:v>
                </c:pt>
                <c:pt idx="6">
                  <c:v>98.7</c:v>
                </c:pt>
                <c:pt idx="7">
                  <c:v>97.8</c:v>
                </c:pt>
                <c:pt idx="8">
                  <c:v>97.4</c:v>
                </c:pt>
                <c:pt idx="9">
                  <c:v>94.9</c:v>
                </c:pt>
                <c:pt idx="10">
                  <c:v>80.7</c:v>
                </c:pt>
                <c:pt idx="11">
                  <c:v>61.5</c:v>
                </c:pt>
                <c:pt idx="12">
                  <c:v>54</c:v>
                </c:pt>
                <c:pt idx="13">
                  <c:v>45.3</c:v>
                </c:pt>
                <c:pt idx="14">
                  <c:v>37.700000000000003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EE6-F145-9707-E7273F3CD18B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data'!$I$69:$I$83</c:f>
              <c:numCache>
                <c:formatCode>General</c:formatCode>
                <c:ptCount val="15"/>
                <c:pt idx="0">
                  <c:v>99</c:v>
                </c:pt>
                <c:pt idx="1">
                  <c:v>97.3</c:v>
                </c:pt>
                <c:pt idx="2">
                  <c:v>99.6</c:v>
                </c:pt>
                <c:pt idx="3">
                  <c:v>99.5</c:v>
                </c:pt>
                <c:pt idx="4">
                  <c:v>99.5</c:v>
                </c:pt>
                <c:pt idx="5">
                  <c:v>99.7</c:v>
                </c:pt>
                <c:pt idx="6">
                  <c:v>98.9</c:v>
                </c:pt>
                <c:pt idx="7">
                  <c:v>98.5</c:v>
                </c:pt>
                <c:pt idx="8">
                  <c:v>98.7</c:v>
                </c:pt>
                <c:pt idx="9">
                  <c:v>98.2</c:v>
                </c:pt>
                <c:pt idx="10">
                  <c:v>96.4</c:v>
                </c:pt>
                <c:pt idx="11">
                  <c:v>95.8</c:v>
                </c:pt>
                <c:pt idx="12">
                  <c:v>95.6</c:v>
                </c:pt>
                <c:pt idx="13">
                  <c:v>86.9</c:v>
                </c:pt>
                <c:pt idx="14">
                  <c:v>84.4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EE6-F145-9707-E7273F3CD18B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data'!$I$85:$I$99</c:f>
              <c:numCache>
                <c:formatCode>General</c:formatCode>
                <c:ptCount val="15"/>
                <c:pt idx="0">
                  <c:v>100</c:v>
                </c:pt>
                <c:pt idx="1">
                  <c:v>99.7</c:v>
                </c:pt>
                <c:pt idx="2">
                  <c:v>99.7</c:v>
                </c:pt>
                <c:pt idx="3">
                  <c:v>99.2</c:v>
                </c:pt>
                <c:pt idx="4">
                  <c:v>99.7</c:v>
                </c:pt>
                <c:pt idx="5">
                  <c:v>99.4</c:v>
                </c:pt>
                <c:pt idx="6">
                  <c:v>98.9</c:v>
                </c:pt>
                <c:pt idx="7">
                  <c:v>98</c:v>
                </c:pt>
                <c:pt idx="8">
                  <c:v>98.4</c:v>
                </c:pt>
                <c:pt idx="9">
                  <c:v>99</c:v>
                </c:pt>
                <c:pt idx="10">
                  <c:v>98.3</c:v>
                </c:pt>
                <c:pt idx="11">
                  <c:v>96.7</c:v>
                </c:pt>
                <c:pt idx="12">
                  <c:v>97.3</c:v>
                </c:pt>
                <c:pt idx="13">
                  <c:v>93.3</c:v>
                </c:pt>
                <c:pt idx="14">
                  <c:v>94.1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EE6-F145-9707-E7273F3CD18B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data'!$I$101:$I$115</c:f>
              <c:numCache>
                <c:formatCode>General</c:formatCode>
                <c:ptCount val="15"/>
                <c:pt idx="0">
                  <c:v>99.4</c:v>
                </c:pt>
                <c:pt idx="1">
                  <c:v>99.3</c:v>
                </c:pt>
                <c:pt idx="2">
                  <c:v>99.3</c:v>
                </c:pt>
                <c:pt idx="3">
                  <c:v>99.5</c:v>
                </c:pt>
                <c:pt idx="4">
                  <c:v>99.5</c:v>
                </c:pt>
                <c:pt idx="5">
                  <c:v>99.6</c:v>
                </c:pt>
                <c:pt idx="6">
                  <c:v>98.9</c:v>
                </c:pt>
                <c:pt idx="7">
                  <c:v>98.4</c:v>
                </c:pt>
                <c:pt idx="8">
                  <c:v>97.6</c:v>
                </c:pt>
                <c:pt idx="9">
                  <c:v>98.1</c:v>
                </c:pt>
                <c:pt idx="10">
                  <c:v>96.9</c:v>
                </c:pt>
                <c:pt idx="11">
                  <c:v>94.4</c:v>
                </c:pt>
                <c:pt idx="12">
                  <c:v>95.6</c:v>
                </c:pt>
                <c:pt idx="13">
                  <c:v>88.7</c:v>
                </c:pt>
                <c:pt idx="14">
                  <c:v>85.3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EE6-F145-9707-E7273F3CD18B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data'!$I$117:$I$131</c:f>
              <c:numCache>
                <c:formatCode>General</c:formatCode>
                <c:ptCount val="15"/>
                <c:pt idx="0">
                  <c:v>99.6</c:v>
                </c:pt>
                <c:pt idx="1">
                  <c:v>99.9</c:v>
                </c:pt>
                <c:pt idx="2">
                  <c:v>99.8</c:v>
                </c:pt>
                <c:pt idx="3">
                  <c:v>99.7</c:v>
                </c:pt>
                <c:pt idx="4">
                  <c:v>99.7</c:v>
                </c:pt>
                <c:pt idx="5">
                  <c:v>99.6</c:v>
                </c:pt>
                <c:pt idx="6">
                  <c:v>98.8</c:v>
                </c:pt>
                <c:pt idx="7">
                  <c:v>98.4</c:v>
                </c:pt>
                <c:pt idx="8">
                  <c:v>98.1</c:v>
                </c:pt>
                <c:pt idx="9">
                  <c:v>98.5</c:v>
                </c:pt>
                <c:pt idx="10">
                  <c:v>97.2</c:v>
                </c:pt>
                <c:pt idx="11">
                  <c:v>95.1</c:v>
                </c:pt>
                <c:pt idx="12">
                  <c:v>95.2</c:v>
                </c:pt>
                <c:pt idx="13">
                  <c:v>88.1</c:v>
                </c:pt>
                <c:pt idx="14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EE6-F145-9707-E7273F3CD18B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data'!$I$133:$I$147</c:f>
              <c:numCache>
                <c:formatCode>General</c:formatCode>
                <c:ptCount val="15"/>
                <c:pt idx="0">
                  <c:v>99.2</c:v>
                </c:pt>
                <c:pt idx="1">
                  <c:v>99.9</c:v>
                </c:pt>
                <c:pt idx="2">
                  <c:v>99.7</c:v>
                </c:pt>
                <c:pt idx="3">
                  <c:v>99.3</c:v>
                </c:pt>
                <c:pt idx="4">
                  <c:v>99.2</c:v>
                </c:pt>
                <c:pt idx="5">
                  <c:v>99.2</c:v>
                </c:pt>
                <c:pt idx="6">
                  <c:v>98.6</c:v>
                </c:pt>
                <c:pt idx="7">
                  <c:v>99</c:v>
                </c:pt>
                <c:pt idx="8">
                  <c:v>98.8</c:v>
                </c:pt>
                <c:pt idx="9">
                  <c:v>98.8</c:v>
                </c:pt>
                <c:pt idx="10">
                  <c:v>98.2</c:v>
                </c:pt>
                <c:pt idx="11">
                  <c:v>96.6</c:v>
                </c:pt>
                <c:pt idx="12">
                  <c:v>96.5</c:v>
                </c:pt>
                <c:pt idx="13">
                  <c:v>91.9</c:v>
                </c:pt>
                <c:pt idx="14">
                  <c:v>86.3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EE6-F145-9707-E7273F3C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11600"/>
        <c:axId val="-652711056"/>
      </c:scatterChart>
      <c:valAx>
        <c:axId val="-65271160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11056"/>
        <c:crosses val="autoZero"/>
        <c:crossBetween val="midCat"/>
      </c:valAx>
      <c:valAx>
        <c:axId val="-6527110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Viability %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2711600"/>
        <c:crosses val="autoZero"/>
        <c:crossBetween val="midCat"/>
        <c:majorUnit val="10"/>
        <c:minorUnit val="1"/>
      </c:valAx>
    </c:plotArea>
    <c:legend>
      <c:legendPos val="b"/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99-7947-9DBD-F74C151138F1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99-7947-9DBD-F74C151138F1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99-7947-9DBD-F74C151138F1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99-7947-9DBD-F74C151138F1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99-7947-9DBD-F74C151138F1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99-7947-9DBD-F74C151138F1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99-7947-9DBD-F74C151138F1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99-7947-9DBD-F74C151138F1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199-7947-9DBD-F74C151138F1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data'!$T$20:$T$35</c:f>
              <c:numCache>
                <c:formatCode>0</c:formatCode>
                <c:ptCount val="16"/>
                <c:pt idx="0" formatCode="General">
                  <c:v>114</c:v>
                </c:pt>
                <c:pt idx="1">
                  <c:v>115</c:v>
                </c:pt>
                <c:pt idx="2">
                  <c:v>119</c:v>
                </c:pt>
                <c:pt idx="3">
                  <c:v>121</c:v>
                </c:pt>
                <c:pt idx="4">
                  <c:v>118</c:v>
                </c:pt>
                <c:pt idx="5">
                  <c:v>124</c:v>
                </c:pt>
                <c:pt idx="6">
                  <c:v>132</c:v>
                </c:pt>
                <c:pt idx="7">
                  <c:v>136</c:v>
                </c:pt>
                <c:pt idx="8">
                  <c:v>134</c:v>
                </c:pt>
                <c:pt idx="9">
                  <c:v>147</c:v>
                </c:pt>
                <c:pt idx="10">
                  <c:v>157</c:v>
                </c:pt>
                <c:pt idx="11">
                  <c:v>164</c:v>
                </c:pt>
                <c:pt idx="12">
                  <c:v>171</c:v>
                </c:pt>
                <c:pt idx="13">
                  <c:v>178</c:v>
                </c:pt>
                <c:pt idx="14">
                  <c:v>181</c:v>
                </c:pt>
                <c:pt idx="15">
                  <c:v>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199-7947-9DBD-F74C151138F1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data'!$T$36:$T$51</c:f>
              <c:numCache>
                <c:formatCode>0</c:formatCode>
                <c:ptCount val="16"/>
                <c:pt idx="0">
                  <c:v>119</c:v>
                </c:pt>
                <c:pt idx="1">
                  <c:v>123</c:v>
                </c:pt>
                <c:pt idx="2">
                  <c:v>125</c:v>
                </c:pt>
                <c:pt idx="3">
                  <c:v>124</c:v>
                </c:pt>
                <c:pt idx="4">
                  <c:v>123</c:v>
                </c:pt>
                <c:pt idx="5">
                  <c:v>127</c:v>
                </c:pt>
                <c:pt idx="6">
                  <c:v>137</c:v>
                </c:pt>
                <c:pt idx="7">
                  <c:v>137</c:v>
                </c:pt>
                <c:pt idx="8">
                  <c:v>141</c:v>
                </c:pt>
                <c:pt idx="9">
                  <c:v>154</c:v>
                </c:pt>
                <c:pt idx="10">
                  <c:v>167</c:v>
                </c:pt>
                <c:pt idx="11">
                  <c:v>177</c:v>
                </c:pt>
                <c:pt idx="12">
                  <c:v>186</c:v>
                </c:pt>
                <c:pt idx="13">
                  <c:v>191</c:v>
                </c:pt>
                <c:pt idx="14">
                  <c:v>196</c:v>
                </c:pt>
                <c:pt idx="15">
                  <c:v>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199-7947-9DBD-F74C151138F1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data'!$T$52:$T$67</c:f>
              <c:numCache>
                <c:formatCode>0</c:formatCode>
                <c:ptCount val="16"/>
                <c:pt idx="0" formatCode="General">
                  <c:v>119</c:v>
                </c:pt>
                <c:pt idx="1">
                  <c:v>119</c:v>
                </c:pt>
                <c:pt idx="2">
                  <c:v>119</c:v>
                </c:pt>
                <c:pt idx="3">
                  <c:v>118</c:v>
                </c:pt>
                <c:pt idx="4">
                  <c:v>119</c:v>
                </c:pt>
                <c:pt idx="5">
                  <c:v>128</c:v>
                </c:pt>
                <c:pt idx="6">
                  <c:v>138</c:v>
                </c:pt>
                <c:pt idx="7">
                  <c:v>135</c:v>
                </c:pt>
                <c:pt idx="8">
                  <c:v>127</c:v>
                </c:pt>
                <c:pt idx="9">
                  <c:v>128</c:v>
                </c:pt>
                <c:pt idx="10">
                  <c:v>126</c:v>
                </c:pt>
                <c:pt idx="11">
                  <c:v>138</c:v>
                </c:pt>
                <c:pt idx="12">
                  <c:v>146</c:v>
                </c:pt>
                <c:pt idx="13">
                  <c:v>146</c:v>
                </c:pt>
                <c:pt idx="14">
                  <c:v>146</c:v>
                </c:pt>
                <c:pt idx="15">
                  <c:v>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199-7947-9DBD-F74C151138F1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data'!$T$68:$T$83</c:f>
              <c:numCache>
                <c:formatCode>0</c:formatCode>
                <c:ptCount val="16"/>
                <c:pt idx="0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120</c:v>
                </c:pt>
                <c:pt idx="4">
                  <c:v>122</c:v>
                </c:pt>
                <c:pt idx="5">
                  <c:v>121</c:v>
                </c:pt>
                <c:pt idx="6">
                  <c:v>118</c:v>
                </c:pt>
                <c:pt idx="7">
                  <c:v>112</c:v>
                </c:pt>
                <c:pt idx="8">
                  <c:v>105</c:v>
                </c:pt>
                <c:pt idx="9">
                  <c:v>105</c:v>
                </c:pt>
                <c:pt idx="10">
                  <c:v>104</c:v>
                </c:pt>
                <c:pt idx="11">
                  <c:v>102</c:v>
                </c:pt>
                <c:pt idx="12">
                  <c:v>102</c:v>
                </c:pt>
                <c:pt idx="13">
                  <c:v>102</c:v>
                </c:pt>
                <c:pt idx="14">
                  <c:v>103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199-7947-9DBD-F74C151138F1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data'!$T$84:$T$99</c:f>
              <c:numCache>
                <c:formatCode>0</c:formatCode>
                <c:ptCount val="16"/>
                <c:pt idx="0" formatCode="General">
                  <c:v>119</c:v>
                </c:pt>
                <c:pt idx="1">
                  <c:v>127</c:v>
                </c:pt>
                <c:pt idx="2">
                  <c:v>128</c:v>
                </c:pt>
                <c:pt idx="3">
                  <c:v>128</c:v>
                </c:pt>
                <c:pt idx="4">
                  <c:v>130</c:v>
                </c:pt>
                <c:pt idx="5">
                  <c:v>126</c:v>
                </c:pt>
                <c:pt idx="6">
                  <c:v>121</c:v>
                </c:pt>
                <c:pt idx="7">
                  <c:v>113</c:v>
                </c:pt>
                <c:pt idx="8">
                  <c:v>106</c:v>
                </c:pt>
                <c:pt idx="9">
                  <c:v>107</c:v>
                </c:pt>
                <c:pt idx="10">
                  <c:v>105</c:v>
                </c:pt>
                <c:pt idx="11">
                  <c:v>103</c:v>
                </c:pt>
                <c:pt idx="12">
                  <c:v>102</c:v>
                </c:pt>
                <c:pt idx="13">
                  <c:v>102</c:v>
                </c:pt>
                <c:pt idx="14">
                  <c:v>104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199-7947-9DBD-F74C151138F1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data'!$T$100:$T$115</c:f>
              <c:numCache>
                <c:formatCode>0</c:formatCode>
                <c:ptCount val="16"/>
                <c:pt idx="0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118</c:v>
                </c:pt>
                <c:pt idx="4">
                  <c:v>120</c:v>
                </c:pt>
                <c:pt idx="5">
                  <c:v>117</c:v>
                </c:pt>
                <c:pt idx="6">
                  <c:v>114</c:v>
                </c:pt>
                <c:pt idx="7">
                  <c:v>109</c:v>
                </c:pt>
                <c:pt idx="8">
                  <c:v>103</c:v>
                </c:pt>
                <c:pt idx="9">
                  <c:v>104</c:v>
                </c:pt>
                <c:pt idx="10">
                  <c:v>101</c:v>
                </c:pt>
                <c:pt idx="11">
                  <c:v>103</c:v>
                </c:pt>
                <c:pt idx="12">
                  <c:v>104</c:v>
                </c:pt>
                <c:pt idx="13">
                  <c:v>103</c:v>
                </c:pt>
                <c:pt idx="14">
                  <c:v>104</c:v>
                </c:pt>
                <c:pt idx="15">
                  <c:v>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199-7947-9DBD-F74C151138F1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dashDot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data'!$T$116:$T$131</c:f>
              <c:numCache>
                <c:formatCode>0</c:formatCode>
                <c:ptCount val="16"/>
                <c:pt idx="0" formatCode="General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119</c:v>
                </c:pt>
                <c:pt idx="4">
                  <c:v>121</c:v>
                </c:pt>
                <c:pt idx="5">
                  <c:v>119</c:v>
                </c:pt>
                <c:pt idx="6">
                  <c:v>117</c:v>
                </c:pt>
                <c:pt idx="7">
                  <c:v>111</c:v>
                </c:pt>
                <c:pt idx="8">
                  <c:v>104</c:v>
                </c:pt>
                <c:pt idx="9">
                  <c:v>105</c:v>
                </c:pt>
                <c:pt idx="10">
                  <c:v>103</c:v>
                </c:pt>
                <c:pt idx="11">
                  <c:v>102</c:v>
                </c:pt>
                <c:pt idx="12">
                  <c:v>103</c:v>
                </c:pt>
                <c:pt idx="13">
                  <c:v>103</c:v>
                </c:pt>
                <c:pt idx="14">
                  <c:v>104</c:v>
                </c:pt>
                <c:pt idx="15">
                  <c:v>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199-7947-9DBD-F74C151138F1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data'!$T$132:$T$147</c:f>
              <c:numCache>
                <c:formatCode>0</c:formatCode>
                <c:ptCount val="16"/>
                <c:pt idx="0">
                  <c:v>120</c:v>
                </c:pt>
                <c:pt idx="1">
                  <c:v>121</c:v>
                </c:pt>
                <c:pt idx="2">
                  <c:v>121</c:v>
                </c:pt>
                <c:pt idx="3">
                  <c:v>120</c:v>
                </c:pt>
                <c:pt idx="4">
                  <c:v>121</c:v>
                </c:pt>
                <c:pt idx="5">
                  <c:v>120</c:v>
                </c:pt>
                <c:pt idx="6">
                  <c:v>115</c:v>
                </c:pt>
                <c:pt idx="7">
                  <c:v>108</c:v>
                </c:pt>
                <c:pt idx="8">
                  <c:v>100</c:v>
                </c:pt>
                <c:pt idx="9">
                  <c:v>102</c:v>
                </c:pt>
                <c:pt idx="10">
                  <c:v>100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101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199-7947-9DBD-F74C15113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8784"/>
        <c:axId val="-652835520"/>
      </c:scatterChart>
      <c:valAx>
        <c:axId val="-65283878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35520"/>
        <c:crosses val="autoZero"/>
        <c:crossBetween val="midCat"/>
        <c:majorUnit val="2"/>
        <c:minorUnit val="1"/>
      </c:valAx>
      <c:valAx>
        <c:axId val="-652835520"/>
        <c:scaling>
          <c:orientation val="minMax"/>
          <c:max val="2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8784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1.2635692139209061E-2"/>
          <c:y val="0.84818088150779669"/>
          <c:w val="0.98736406895566431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74-7D47-8523-03A1312D4CCA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74-7D47-8523-03A1312D4CCA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74-7D47-8523-03A1312D4CCA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74-7D47-8523-03A1312D4CCA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74-7D47-8523-03A1312D4CCA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74-7D47-8523-03A1312D4CCA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74-7D47-8523-03A1312D4CCA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74-7D47-8523-03A1312D4CCA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74-7D47-8523-03A1312D4CCA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data'!$U$20:$U$35</c:f>
              <c:numCache>
                <c:formatCode>0.00</c:formatCode>
                <c:ptCount val="16"/>
                <c:pt idx="0">
                  <c:v>8.77</c:v>
                </c:pt>
                <c:pt idx="1">
                  <c:v>8.66</c:v>
                </c:pt>
                <c:pt idx="2">
                  <c:v>8.6999999999999993</c:v>
                </c:pt>
                <c:pt idx="3">
                  <c:v>8.76</c:v>
                </c:pt>
                <c:pt idx="4">
                  <c:v>8.4700000000000006</c:v>
                </c:pt>
                <c:pt idx="5">
                  <c:v>7.63</c:v>
                </c:pt>
                <c:pt idx="6">
                  <c:v>6.41</c:v>
                </c:pt>
                <c:pt idx="7">
                  <c:v>6</c:v>
                </c:pt>
                <c:pt idx="8">
                  <c:v>5.32</c:v>
                </c:pt>
                <c:pt idx="9">
                  <c:v>5.48</c:v>
                </c:pt>
                <c:pt idx="10">
                  <c:v>5.57</c:v>
                </c:pt>
                <c:pt idx="11">
                  <c:v>5.91</c:v>
                </c:pt>
                <c:pt idx="12">
                  <c:v>6.26</c:v>
                </c:pt>
                <c:pt idx="13">
                  <c:v>6.69</c:v>
                </c:pt>
                <c:pt idx="14">
                  <c:v>6.96</c:v>
                </c:pt>
                <c:pt idx="15">
                  <c:v>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74-7D47-8523-03A1312D4CCA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data'!$U$36:$U$51</c:f>
              <c:numCache>
                <c:formatCode>0.00</c:formatCode>
                <c:ptCount val="16"/>
                <c:pt idx="0">
                  <c:v>9.1199999999999992</c:v>
                </c:pt>
                <c:pt idx="1">
                  <c:v>8.92</c:v>
                </c:pt>
                <c:pt idx="2">
                  <c:v>8.84</c:v>
                </c:pt>
                <c:pt idx="3">
                  <c:v>8.75</c:v>
                </c:pt>
                <c:pt idx="4">
                  <c:v>8.74</c:v>
                </c:pt>
                <c:pt idx="5">
                  <c:v>7.97</c:v>
                </c:pt>
                <c:pt idx="6">
                  <c:v>6.69</c:v>
                </c:pt>
                <c:pt idx="7">
                  <c:v>5.78</c:v>
                </c:pt>
                <c:pt idx="8">
                  <c:v>5.38</c:v>
                </c:pt>
                <c:pt idx="9">
                  <c:v>5.44</c:v>
                </c:pt>
                <c:pt idx="10">
                  <c:v>5.56</c:v>
                </c:pt>
                <c:pt idx="11">
                  <c:v>5.75</c:v>
                </c:pt>
                <c:pt idx="12">
                  <c:v>6</c:v>
                </c:pt>
                <c:pt idx="13">
                  <c:v>6.4</c:v>
                </c:pt>
                <c:pt idx="14">
                  <c:v>6.71</c:v>
                </c:pt>
                <c:pt idx="15">
                  <c:v>7.03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A74-7D47-8523-03A1312D4CCA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data'!$U$52:$U$67</c:f>
              <c:numCache>
                <c:formatCode>0.00</c:formatCode>
                <c:ptCount val="16"/>
                <c:pt idx="0">
                  <c:v>9.08</c:v>
                </c:pt>
                <c:pt idx="1">
                  <c:v>8.99</c:v>
                </c:pt>
                <c:pt idx="2">
                  <c:v>8.9700000000000006</c:v>
                </c:pt>
                <c:pt idx="3">
                  <c:v>8.76</c:v>
                </c:pt>
                <c:pt idx="4">
                  <c:v>8.77</c:v>
                </c:pt>
                <c:pt idx="5">
                  <c:v>7.76</c:v>
                </c:pt>
                <c:pt idx="6">
                  <c:v>6.57</c:v>
                </c:pt>
                <c:pt idx="7">
                  <c:v>6.03</c:v>
                </c:pt>
                <c:pt idx="8">
                  <c:v>5.46</c:v>
                </c:pt>
                <c:pt idx="9">
                  <c:v>5.72</c:v>
                </c:pt>
                <c:pt idx="10">
                  <c:v>6.21</c:v>
                </c:pt>
                <c:pt idx="11">
                  <c:v>6.58</c:v>
                </c:pt>
                <c:pt idx="12">
                  <c:v>6.84</c:v>
                </c:pt>
                <c:pt idx="13">
                  <c:v>7.08</c:v>
                </c:pt>
                <c:pt idx="14">
                  <c:v>7.31</c:v>
                </c:pt>
                <c:pt idx="15">
                  <c:v>7.63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A74-7D47-8523-03A1312D4CCA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data'!$U$84:$U$99</c:f>
              <c:numCache>
                <c:formatCode>0.00</c:formatCode>
                <c:ptCount val="16"/>
                <c:pt idx="0">
                  <c:v>9.02</c:v>
                </c:pt>
                <c:pt idx="1">
                  <c:v>8.6999999999999993</c:v>
                </c:pt>
                <c:pt idx="2">
                  <c:v>8.66</c:v>
                </c:pt>
                <c:pt idx="3">
                  <c:v>8.5500000000000007</c:v>
                </c:pt>
                <c:pt idx="4">
                  <c:v>8.61</c:v>
                </c:pt>
                <c:pt idx="5">
                  <c:v>7.97</c:v>
                </c:pt>
                <c:pt idx="6">
                  <c:v>6.97</c:v>
                </c:pt>
                <c:pt idx="7">
                  <c:v>5.99</c:v>
                </c:pt>
                <c:pt idx="8">
                  <c:v>5.14</c:v>
                </c:pt>
                <c:pt idx="9">
                  <c:v>5.51</c:v>
                </c:pt>
                <c:pt idx="10">
                  <c:v>5.81</c:v>
                </c:pt>
                <c:pt idx="11">
                  <c:v>6.21</c:v>
                </c:pt>
                <c:pt idx="12">
                  <c:v>6.62</c:v>
                </c:pt>
                <c:pt idx="13">
                  <c:v>7</c:v>
                </c:pt>
                <c:pt idx="14">
                  <c:v>7.26</c:v>
                </c:pt>
                <c:pt idx="15">
                  <c:v>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A74-7D47-8523-03A1312D4CCA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data'!$U$84:$U$99</c:f>
              <c:numCache>
                <c:formatCode>0.00</c:formatCode>
                <c:ptCount val="16"/>
                <c:pt idx="0">
                  <c:v>9.02</c:v>
                </c:pt>
                <c:pt idx="1">
                  <c:v>8.6999999999999993</c:v>
                </c:pt>
                <c:pt idx="2">
                  <c:v>8.66</c:v>
                </c:pt>
                <c:pt idx="3">
                  <c:v>8.5500000000000007</c:v>
                </c:pt>
                <c:pt idx="4">
                  <c:v>8.61</c:v>
                </c:pt>
                <c:pt idx="5">
                  <c:v>7.97</c:v>
                </c:pt>
                <c:pt idx="6">
                  <c:v>6.97</c:v>
                </c:pt>
                <c:pt idx="7">
                  <c:v>5.99</c:v>
                </c:pt>
                <c:pt idx="8">
                  <c:v>5.14</c:v>
                </c:pt>
                <c:pt idx="9">
                  <c:v>5.51</c:v>
                </c:pt>
                <c:pt idx="10">
                  <c:v>5.81</c:v>
                </c:pt>
                <c:pt idx="11">
                  <c:v>6.21</c:v>
                </c:pt>
                <c:pt idx="12">
                  <c:v>6.62</c:v>
                </c:pt>
                <c:pt idx="13">
                  <c:v>7</c:v>
                </c:pt>
                <c:pt idx="14">
                  <c:v>7.26</c:v>
                </c:pt>
                <c:pt idx="15">
                  <c:v>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A74-7D47-8523-03A1312D4CCA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data'!$U$100:$U$115</c:f>
              <c:numCache>
                <c:formatCode>0.00</c:formatCode>
                <c:ptCount val="16"/>
                <c:pt idx="0">
                  <c:v>9.0299999999999994</c:v>
                </c:pt>
                <c:pt idx="1">
                  <c:v>8.99</c:v>
                </c:pt>
                <c:pt idx="2">
                  <c:v>8.9</c:v>
                </c:pt>
                <c:pt idx="3">
                  <c:v>8.7100000000000009</c:v>
                </c:pt>
                <c:pt idx="4">
                  <c:v>8.64</c:v>
                </c:pt>
                <c:pt idx="5">
                  <c:v>7.96</c:v>
                </c:pt>
                <c:pt idx="6">
                  <c:v>7.1</c:v>
                </c:pt>
                <c:pt idx="7">
                  <c:v>6.32</c:v>
                </c:pt>
                <c:pt idx="8">
                  <c:v>5.74</c:v>
                </c:pt>
                <c:pt idx="9">
                  <c:v>6.16</c:v>
                </c:pt>
                <c:pt idx="10">
                  <c:v>6.52</c:v>
                </c:pt>
                <c:pt idx="11">
                  <c:v>6.82</c:v>
                </c:pt>
                <c:pt idx="12">
                  <c:v>7.15</c:v>
                </c:pt>
                <c:pt idx="13">
                  <c:v>7.48</c:v>
                </c:pt>
                <c:pt idx="14">
                  <c:v>7.66</c:v>
                </c:pt>
                <c:pt idx="15">
                  <c:v>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A74-7D47-8523-03A1312D4CCA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data'!$U$116:$U$131</c:f>
              <c:numCache>
                <c:formatCode>0.00</c:formatCode>
                <c:ptCount val="16"/>
                <c:pt idx="0">
                  <c:v>9.07</c:v>
                </c:pt>
                <c:pt idx="1">
                  <c:v>8.99</c:v>
                </c:pt>
                <c:pt idx="2">
                  <c:v>8.9600000000000009</c:v>
                </c:pt>
                <c:pt idx="3">
                  <c:v>8.8699999999999992</c:v>
                </c:pt>
                <c:pt idx="4">
                  <c:v>8.92</c:v>
                </c:pt>
                <c:pt idx="5">
                  <c:v>8.27</c:v>
                </c:pt>
                <c:pt idx="6">
                  <c:v>7.4</c:v>
                </c:pt>
                <c:pt idx="7">
                  <c:v>6.59</c:v>
                </c:pt>
                <c:pt idx="8">
                  <c:v>6</c:v>
                </c:pt>
                <c:pt idx="9">
                  <c:v>6.61</c:v>
                </c:pt>
                <c:pt idx="10">
                  <c:v>6.97</c:v>
                </c:pt>
                <c:pt idx="11">
                  <c:v>7.48</c:v>
                </c:pt>
                <c:pt idx="12">
                  <c:v>7.87</c:v>
                </c:pt>
                <c:pt idx="13">
                  <c:v>8.27</c:v>
                </c:pt>
                <c:pt idx="14">
                  <c:v>8.52</c:v>
                </c:pt>
                <c:pt idx="15">
                  <c:v>9.02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A74-7D47-8523-03A1312D4CCA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data'!$U$132:$U$147</c:f>
              <c:numCache>
                <c:formatCode>0.00</c:formatCode>
                <c:ptCount val="16"/>
                <c:pt idx="0">
                  <c:v>9.08</c:v>
                </c:pt>
                <c:pt idx="1">
                  <c:v>8.99</c:v>
                </c:pt>
                <c:pt idx="2">
                  <c:v>9.1300000000000008</c:v>
                </c:pt>
                <c:pt idx="3">
                  <c:v>9.1</c:v>
                </c:pt>
                <c:pt idx="4">
                  <c:v>9.25</c:v>
                </c:pt>
                <c:pt idx="5">
                  <c:v>8.8000000000000007</c:v>
                </c:pt>
                <c:pt idx="6">
                  <c:v>7.78</c:v>
                </c:pt>
                <c:pt idx="7">
                  <c:v>6.84</c:v>
                </c:pt>
                <c:pt idx="8">
                  <c:v>5.85</c:v>
                </c:pt>
                <c:pt idx="9">
                  <c:v>6.37</c:v>
                </c:pt>
                <c:pt idx="10">
                  <c:v>6.83</c:v>
                </c:pt>
                <c:pt idx="11">
                  <c:v>7.32</c:v>
                </c:pt>
                <c:pt idx="12">
                  <c:v>7.77</c:v>
                </c:pt>
                <c:pt idx="13">
                  <c:v>8.1999999999999993</c:v>
                </c:pt>
                <c:pt idx="14">
                  <c:v>8.48</c:v>
                </c:pt>
                <c:pt idx="15">
                  <c:v>9.3699999999999992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A74-7D47-8523-03A1312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3888"/>
        <c:axId val="-652833344"/>
      </c:scatterChart>
      <c:valAx>
        <c:axId val="-65283388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33344"/>
        <c:crosses val="autoZero"/>
        <c:crossBetween val="midCat"/>
        <c:majorUnit val="2"/>
        <c:minorUnit val="1"/>
      </c:valAx>
      <c:valAx>
        <c:axId val="-652833344"/>
        <c:scaling>
          <c:orientation val="minMax"/>
          <c:max val="11"/>
          <c:min val="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38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1321821576019712E-2"/>
          <c:y val="0.84818088150779669"/>
          <c:w val="0.98867817842398031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28-CA41-87D4-1A69FD2A7D6D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28-CA41-87D4-1A69FD2A7D6D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28-CA41-87D4-1A69FD2A7D6D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28-CA41-87D4-1A69FD2A7D6D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28-CA41-87D4-1A69FD2A7D6D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28-CA41-87D4-1A69FD2A7D6D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28-CA41-87D4-1A69FD2A7D6D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28-CA41-87D4-1A69FD2A7D6D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D28-CA41-87D4-1A69FD2A7D6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data'!$Z$21:$Z$35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7.4</c:v>
                </c:pt>
                <c:pt idx="7">
                  <c:v>11.600000000000001</c:v>
                </c:pt>
                <c:pt idx="8">
                  <c:v>16.100000000000001</c:v>
                </c:pt>
                <c:pt idx="9">
                  <c:v>20.6</c:v>
                </c:pt>
                <c:pt idx="10">
                  <c:v>23.6</c:v>
                </c:pt>
                <c:pt idx="11">
                  <c:v>25.8</c:v>
                </c:pt>
                <c:pt idx="12">
                  <c:v>27.5</c:v>
                </c:pt>
                <c:pt idx="13">
                  <c:v>29</c:v>
                </c:pt>
                <c:pt idx="1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D28-CA41-87D4-1A69FD2A7D6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data'!$Z$37:$Z$51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</c:v>
                </c:pt>
                <c:pt idx="5">
                  <c:v>8.3000000000000007</c:v>
                </c:pt>
                <c:pt idx="6">
                  <c:v>10.4</c:v>
                </c:pt>
                <c:pt idx="7">
                  <c:v>15.100000000000001</c:v>
                </c:pt>
                <c:pt idx="8">
                  <c:v>21.400000000000002</c:v>
                </c:pt>
                <c:pt idx="9">
                  <c:v>26.6</c:v>
                </c:pt>
                <c:pt idx="10">
                  <c:v>31.3</c:v>
                </c:pt>
                <c:pt idx="11">
                  <c:v>35.1</c:v>
                </c:pt>
                <c:pt idx="12">
                  <c:v>37.5</c:v>
                </c:pt>
                <c:pt idx="13">
                  <c:v>39.5</c:v>
                </c:pt>
                <c:pt idx="14">
                  <c:v>40.9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28-CA41-87D4-1A69FD2A7D6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data'!$Z$53:$Z$67</c:f>
              <c:numCache>
                <c:formatCode>0.0</c:formatCode>
                <c:ptCount val="15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3.202</c:v>
                </c:pt>
                <c:pt idx="5">
                  <c:v>8.3019999999999996</c:v>
                </c:pt>
                <c:pt idx="6">
                  <c:v>9.3019999999999996</c:v>
                </c:pt>
                <c:pt idx="7">
                  <c:v>9.3019999999999996</c:v>
                </c:pt>
                <c:pt idx="8">
                  <c:v>9.3019999999999996</c:v>
                </c:pt>
                <c:pt idx="9">
                  <c:v>9.4019999999999992</c:v>
                </c:pt>
                <c:pt idx="10">
                  <c:v>16.501999999999999</c:v>
                </c:pt>
                <c:pt idx="11">
                  <c:v>18.802</c:v>
                </c:pt>
                <c:pt idx="12">
                  <c:v>19.501999999999999</c:v>
                </c:pt>
                <c:pt idx="13">
                  <c:v>19.501999999999999</c:v>
                </c:pt>
                <c:pt idx="14">
                  <c:v>19.501999999999999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28-CA41-87D4-1A69FD2A7D6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data'!$Z$69:$Z$83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28-CA41-87D4-1A69FD2A7D6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data'!$Z$85:$Z$99</c:f>
              <c:numCache>
                <c:formatCode>0.0</c:formatCode>
                <c:ptCount val="15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1.6020000000000001</c:v>
                </c:pt>
                <c:pt idx="11">
                  <c:v>1.6020000000000001</c:v>
                </c:pt>
                <c:pt idx="12">
                  <c:v>1.6020000000000001</c:v>
                </c:pt>
                <c:pt idx="13">
                  <c:v>2.702</c:v>
                </c:pt>
                <c:pt idx="14">
                  <c:v>3.0019999999999998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28-CA41-87D4-1A69FD2A7D6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data'!$Z$101:$Z$115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28-CA41-87D4-1A69FD2A7D6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data'!$Z$117:$Z$131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1.9000000000000001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28-CA41-87D4-1A69FD2A7D6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data'!$Z$133:$Z$147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</c:v>
                </c:pt>
                <c:pt idx="12">
                  <c:v>0.89999999999999991</c:v>
                </c:pt>
                <c:pt idx="13">
                  <c:v>1.4</c:v>
                </c:pt>
                <c:pt idx="14">
                  <c:v>1.5999999999999999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28-CA41-87D4-1A69FD2A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45312"/>
        <c:axId val="-652844768"/>
      </c:scatterChart>
      <c:valAx>
        <c:axId val="-65284531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44768"/>
        <c:crosses val="autoZero"/>
        <c:crossBetween val="midCat"/>
        <c:majorUnit val="2"/>
        <c:minorUnit val="1"/>
      </c:valAx>
      <c:valAx>
        <c:axId val="-652844768"/>
        <c:scaling>
          <c:orientation val="minMax"/>
          <c:max val="4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45312"/>
        <c:crosses val="autoZero"/>
        <c:crossBetween val="midCat"/>
        <c:majorUnit val="5"/>
        <c:minorUnit val="1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C-C741-B663-A8590F77E5FC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2C-C741-B663-A8590F77E5FC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2C-C741-B663-A8590F77E5FC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2C-C741-B663-A8590F77E5FC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2C-C741-B663-A8590F77E5FC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2C-C741-B663-A8590F77E5FC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02C-C741-B663-A8590F77E5FC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02C-C741-B663-A8590F77E5FC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02C-C741-B663-A8590F77E5FC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data'!$AD$21:$AD$35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2.8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6.1</c:v>
                </c:pt>
                <c:pt idx="9">
                  <c:v>8.6999999999999993</c:v>
                </c:pt>
                <c:pt idx="10">
                  <c:v>9.2999999999999989</c:v>
                </c:pt>
                <c:pt idx="11">
                  <c:v>10.6</c:v>
                </c:pt>
                <c:pt idx="12">
                  <c:v>11.299999999999999</c:v>
                </c:pt>
                <c:pt idx="13">
                  <c:v>11.299999999999999</c:v>
                </c:pt>
                <c:pt idx="14">
                  <c:v>11.299999999999999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02C-C741-B663-A8590F77E5FC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data'!$AD$37:$AD$51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</c:v>
                </c:pt>
                <c:pt idx="4">
                  <c:v>2.9000000000000004</c:v>
                </c:pt>
                <c:pt idx="5">
                  <c:v>3.6000000000000005</c:v>
                </c:pt>
                <c:pt idx="6">
                  <c:v>3.6000000000000005</c:v>
                </c:pt>
                <c:pt idx="7">
                  <c:v>3.6000000000000005</c:v>
                </c:pt>
                <c:pt idx="8">
                  <c:v>6.2000000000000011</c:v>
                </c:pt>
                <c:pt idx="9">
                  <c:v>8.8000000000000007</c:v>
                </c:pt>
                <c:pt idx="10">
                  <c:v>9.5</c:v>
                </c:pt>
                <c:pt idx="11">
                  <c:v>10.8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02C-C741-B663-A8590F77E5FC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data'!$AD$53:$AD$67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</c:v>
                </c:pt>
                <c:pt idx="4">
                  <c:v>2.8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4.8</c:v>
                </c:pt>
                <c:pt idx="9">
                  <c:v>6.1</c:v>
                </c:pt>
                <c:pt idx="10">
                  <c:v>6.8</c:v>
                </c:pt>
                <c:pt idx="11">
                  <c:v>8.1</c:v>
                </c:pt>
                <c:pt idx="12">
                  <c:v>8.7999999999999989</c:v>
                </c:pt>
                <c:pt idx="13">
                  <c:v>8.7999999999999989</c:v>
                </c:pt>
                <c:pt idx="14">
                  <c:v>8.7999999999999989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02C-C741-B663-A8590F77E5FC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data'!$AD$69:$AD$83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3.1</c:v>
                </c:pt>
                <c:pt idx="9">
                  <c:v>4.4000000000000004</c:v>
                </c:pt>
                <c:pt idx="10">
                  <c:v>5</c:v>
                </c:pt>
                <c:pt idx="11">
                  <c:v>6.3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02C-C741-B663-A8590F77E5FC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data'!$AD$85:$AD$99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5.2</c:v>
                </c:pt>
                <c:pt idx="11">
                  <c:v>6.5</c:v>
                </c:pt>
                <c:pt idx="12">
                  <c:v>7.2</c:v>
                </c:pt>
                <c:pt idx="13">
                  <c:v>7.2</c:v>
                </c:pt>
                <c:pt idx="14">
                  <c:v>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02C-C741-B663-A8590F77E5FC}"/>
            </c:ext>
          </c:extLst>
        </c:ser>
        <c:ser>
          <c:idx val="14"/>
          <c:order val="14"/>
          <c:tx>
            <c:strRef>
              <c:f>'All data'!$A$101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data'!$AD$101:$AD$115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02C-C741-B663-A8590F77E5FC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data'!$AD$117:$AD$131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3.1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02C-C741-B663-A8590F77E5FC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data'!$AD$133:$AD$147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02C-C741-B663-A8590F77E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7696"/>
        <c:axId val="-652841504"/>
      </c:scatterChart>
      <c:valAx>
        <c:axId val="-65283769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41504"/>
        <c:crosses val="autoZero"/>
        <c:crossBetween val="midCat"/>
        <c:majorUnit val="2"/>
        <c:minorUnit val="1"/>
      </c:valAx>
      <c:valAx>
        <c:axId val="-652841504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7696"/>
        <c:crosses val="autoZero"/>
        <c:crossBetween val="midCat"/>
        <c:majorUnit val="2"/>
        <c:minorUnit val="1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25-D44C-91EC-37FC591D0C6E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25-D44C-91EC-37FC591D0C6E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25-D44C-91EC-37FC591D0C6E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25-D44C-91EC-37FC591D0C6E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25-D44C-91EC-37FC591D0C6E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25-D44C-91EC-37FC591D0C6E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725-D44C-91EC-37FC591D0C6E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725-D44C-91EC-37FC591D0C6E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725-D44C-91EC-37FC591D0C6E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data'!$W$20:$W$35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</c:v>
                </c:pt>
                <c:pt idx="3">
                  <c:v>256.5</c:v>
                </c:pt>
                <c:pt idx="4">
                  <c:v>223</c:v>
                </c:pt>
                <c:pt idx="5">
                  <c:v>230.8</c:v>
                </c:pt>
                <c:pt idx="6">
                  <c:v>239.1</c:v>
                </c:pt>
                <c:pt idx="7">
                  <c:v>252.9</c:v>
                </c:pt>
                <c:pt idx="8">
                  <c:v>247.6</c:v>
                </c:pt>
                <c:pt idx="9">
                  <c:v>250.7</c:v>
                </c:pt>
                <c:pt idx="10">
                  <c:v>248.79999999999998</c:v>
                </c:pt>
                <c:pt idx="11">
                  <c:v>248.39999999999998</c:v>
                </c:pt>
                <c:pt idx="12">
                  <c:v>247.89999999999998</c:v>
                </c:pt>
                <c:pt idx="13">
                  <c:v>246.29999999999995</c:v>
                </c:pt>
                <c:pt idx="14">
                  <c:v>235.79999999999995</c:v>
                </c:pt>
                <c:pt idx="15">
                  <c:v>226.79999999999995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725-D44C-91EC-37FC591D0C6E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data'!$W$36:$W$51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</c:v>
                </c:pt>
                <c:pt idx="3">
                  <c:v>256.5</c:v>
                </c:pt>
                <c:pt idx="4">
                  <c:v>223.1</c:v>
                </c:pt>
                <c:pt idx="5">
                  <c:v>231.3</c:v>
                </c:pt>
                <c:pt idx="6">
                  <c:v>240</c:v>
                </c:pt>
                <c:pt idx="7">
                  <c:v>253.5</c:v>
                </c:pt>
                <c:pt idx="8">
                  <c:v>248.7</c:v>
                </c:pt>
                <c:pt idx="9">
                  <c:v>253.6</c:v>
                </c:pt>
                <c:pt idx="10">
                  <c:v>252.39999999999998</c:v>
                </c:pt>
                <c:pt idx="11">
                  <c:v>253.79999999999995</c:v>
                </c:pt>
                <c:pt idx="12">
                  <c:v>254.89999999999998</c:v>
                </c:pt>
                <c:pt idx="13">
                  <c:v>253.99999999999997</c:v>
                </c:pt>
                <c:pt idx="14">
                  <c:v>243.99999999999997</c:v>
                </c:pt>
                <c:pt idx="15">
                  <c:v>235.39999999999998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725-D44C-91EC-37FC591D0C6E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data'!$W$52:$W$67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260.50200000000001</c:v>
                </c:pt>
                <c:pt idx="3">
                  <c:v>256.50200000000001</c:v>
                </c:pt>
                <c:pt idx="4">
                  <c:v>222.90200000000002</c:v>
                </c:pt>
                <c:pt idx="5">
                  <c:v>231.50200000000001</c:v>
                </c:pt>
                <c:pt idx="6">
                  <c:v>240.00199999999998</c:v>
                </c:pt>
                <c:pt idx="7">
                  <c:v>252.40199999999999</c:v>
                </c:pt>
                <c:pt idx="8">
                  <c:v>242.90199999999999</c:v>
                </c:pt>
                <c:pt idx="9">
                  <c:v>240.202</c:v>
                </c:pt>
                <c:pt idx="10">
                  <c:v>232.602</c:v>
                </c:pt>
                <c:pt idx="11">
                  <c:v>236.40199999999999</c:v>
                </c:pt>
                <c:pt idx="12">
                  <c:v>236.00200000000001</c:v>
                </c:pt>
                <c:pt idx="13">
                  <c:v>233.40199999999999</c:v>
                </c:pt>
                <c:pt idx="14">
                  <c:v>221.40199999999999</c:v>
                </c:pt>
                <c:pt idx="15">
                  <c:v>211.40199999999999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725-D44C-91EC-37FC591D0C6E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data'!$W$68:$W$83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</c:v>
                </c:pt>
                <c:pt idx="3">
                  <c:v>261.5</c:v>
                </c:pt>
                <c:pt idx="4">
                  <c:v>227.6</c:v>
                </c:pt>
                <c:pt idx="5">
                  <c:v>231.6</c:v>
                </c:pt>
                <c:pt idx="6">
                  <c:v>234.89999999999998</c:v>
                </c:pt>
                <c:pt idx="7">
                  <c:v>246.29999999999998</c:v>
                </c:pt>
                <c:pt idx="8">
                  <c:v>236.79999999999998</c:v>
                </c:pt>
                <c:pt idx="9">
                  <c:v>234.1</c:v>
                </c:pt>
                <c:pt idx="10">
                  <c:v>224.4</c:v>
                </c:pt>
                <c:pt idx="11">
                  <c:v>221</c:v>
                </c:pt>
                <c:pt idx="12">
                  <c:v>218.3</c:v>
                </c:pt>
                <c:pt idx="13">
                  <c:v>216</c:v>
                </c:pt>
                <c:pt idx="14">
                  <c:v>204</c:v>
                </c:pt>
                <c:pt idx="15">
                  <c:v>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725-D44C-91EC-37FC591D0C6E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data'!$W$84:$W$99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265.50200000000001</c:v>
                </c:pt>
                <c:pt idx="3">
                  <c:v>261.50200000000001</c:v>
                </c:pt>
                <c:pt idx="4">
                  <c:v>227.702</c:v>
                </c:pt>
                <c:pt idx="5">
                  <c:v>231.702</c:v>
                </c:pt>
                <c:pt idx="6">
                  <c:v>235.00199999999998</c:v>
                </c:pt>
                <c:pt idx="7">
                  <c:v>246.40199999999999</c:v>
                </c:pt>
                <c:pt idx="8">
                  <c:v>236.90199999999999</c:v>
                </c:pt>
                <c:pt idx="9">
                  <c:v>234.202</c:v>
                </c:pt>
                <c:pt idx="10">
                  <c:v>226.50200000000001</c:v>
                </c:pt>
                <c:pt idx="11">
                  <c:v>224.80199999999999</c:v>
                </c:pt>
                <c:pt idx="12">
                  <c:v>222.102</c:v>
                </c:pt>
                <c:pt idx="13">
                  <c:v>218.80199999999999</c:v>
                </c:pt>
                <c:pt idx="14">
                  <c:v>207.90199999999999</c:v>
                </c:pt>
                <c:pt idx="15">
                  <c:v>198.202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725-D44C-91EC-37FC591D0C6E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data'!$W$100:$W$115</c:f>
              <c:numCache>
                <c:formatCode>0</c:formatCode>
                <c:ptCount val="16"/>
                <c:pt idx="0">
                  <c:v>275.5</c:v>
                </c:pt>
                <c:pt idx="1">
                  <c:v>272</c:v>
                </c:pt>
                <c:pt idx="2">
                  <c:v>268</c:v>
                </c:pt>
                <c:pt idx="3">
                  <c:v>264</c:v>
                </c:pt>
                <c:pt idx="4">
                  <c:v>230.2</c:v>
                </c:pt>
                <c:pt idx="5">
                  <c:v>234.2</c:v>
                </c:pt>
                <c:pt idx="6">
                  <c:v>237.49999999999997</c:v>
                </c:pt>
                <c:pt idx="7">
                  <c:v>248.89999999999998</c:v>
                </c:pt>
                <c:pt idx="8">
                  <c:v>239.39999999999998</c:v>
                </c:pt>
                <c:pt idx="9">
                  <c:v>236.7</c:v>
                </c:pt>
                <c:pt idx="10">
                  <c:v>229</c:v>
                </c:pt>
                <c:pt idx="11">
                  <c:v>225.6</c:v>
                </c:pt>
                <c:pt idx="12">
                  <c:v>222.9</c:v>
                </c:pt>
                <c:pt idx="13">
                  <c:v>219.6</c:v>
                </c:pt>
                <c:pt idx="14">
                  <c:v>208.6</c:v>
                </c:pt>
                <c:pt idx="15">
                  <c:v>200.5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725-D44C-91EC-37FC591D0C6E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data'!$W$116:$W$131</c:f>
              <c:numCache>
                <c:formatCode>0</c:formatCode>
                <c:ptCount val="16"/>
                <c:pt idx="0">
                  <c:v>275.5</c:v>
                </c:pt>
                <c:pt idx="1">
                  <c:v>272</c:v>
                </c:pt>
                <c:pt idx="2">
                  <c:v>268</c:v>
                </c:pt>
                <c:pt idx="3">
                  <c:v>264</c:v>
                </c:pt>
                <c:pt idx="4">
                  <c:v>230.1</c:v>
                </c:pt>
                <c:pt idx="5">
                  <c:v>234.1</c:v>
                </c:pt>
                <c:pt idx="6">
                  <c:v>237.39999999999998</c:v>
                </c:pt>
                <c:pt idx="7">
                  <c:v>248.79999999999998</c:v>
                </c:pt>
                <c:pt idx="8">
                  <c:v>239.29999999999998</c:v>
                </c:pt>
                <c:pt idx="9">
                  <c:v>236.6</c:v>
                </c:pt>
                <c:pt idx="10">
                  <c:v>229</c:v>
                </c:pt>
                <c:pt idx="11">
                  <c:v>227.2</c:v>
                </c:pt>
                <c:pt idx="12">
                  <c:v>224.5</c:v>
                </c:pt>
                <c:pt idx="13">
                  <c:v>221.2</c:v>
                </c:pt>
                <c:pt idx="14">
                  <c:v>209.5</c:v>
                </c:pt>
                <c:pt idx="15">
                  <c:v>199.6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725-D44C-91EC-37FC591D0C6E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data'!$W$132:$W$147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</c:v>
                </c:pt>
                <c:pt idx="3">
                  <c:v>261.5</c:v>
                </c:pt>
                <c:pt idx="4">
                  <c:v>227.7</c:v>
                </c:pt>
                <c:pt idx="5">
                  <c:v>231.7</c:v>
                </c:pt>
                <c:pt idx="6">
                  <c:v>234.99999999999997</c:v>
                </c:pt>
                <c:pt idx="7">
                  <c:v>246.39999999999998</c:v>
                </c:pt>
                <c:pt idx="8">
                  <c:v>236.89999999999998</c:v>
                </c:pt>
                <c:pt idx="9">
                  <c:v>234.2</c:v>
                </c:pt>
                <c:pt idx="10">
                  <c:v>226.5</c:v>
                </c:pt>
                <c:pt idx="11">
                  <c:v>223.1</c:v>
                </c:pt>
                <c:pt idx="12">
                  <c:v>221.1</c:v>
                </c:pt>
                <c:pt idx="13">
                  <c:v>217.99999999999997</c:v>
                </c:pt>
                <c:pt idx="14">
                  <c:v>206.49999999999997</c:v>
                </c:pt>
                <c:pt idx="15">
                  <c:v>196.69999999999996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725-D44C-91EC-37FC591D0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26720"/>
        <c:axId val="-895140320"/>
      </c:scatterChart>
      <c:valAx>
        <c:axId val="-89512672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5140320"/>
        <c:crosses val="autoZero"/>
        <c:crossBetween val="midCat"/>
        <c:majorUnit val="2"/>
        <c:minorUnit val="1"/>
      </c:valAx>
      <c:valAx>
        <c:axId val="-895140320"/>
        <c:scaling>
          <c:orientation val="minMax"/>
          <c:max val="30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895126720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lineMarker"/>
        <c:varyColors val="0"/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data'!$G$21:$G$35</c:f>
              <c:numCache>
                <c:formatCode>0.000</c:formatCode>
                <c:ptCount val="15"/>
                <c:pt idx="0">
                  <c:v>0.28599999999999998</c:v>
                </c:pt>
                <c:pt idx="1">
                  <c:v>0.36899999999999999</c:v>
                </c:pt>
                <c:pt idx="2">
                  <c:v>1.1499999999999999</c:v>
                </c:pt>
                <c:pt idx="3">
                  <c:v>2.94</c:v>
                </c:pt>
                <c:pt idx="4">
                  <c:v>6.27</c:v>
                </c:pt>
                <c:pt idx="5">
                  <c:v>10</c:v>
                </c:pt>
                <c:pt idx="6">
                  <c:v>12.6</c:v>
                </c:pt>
                <c:pt idx="7">
                  <c:v>10.6</c:v>
                </c:pt>
                <c:pt idx="8">
                  <c:v>11.5</c:v>
                </c:pt>
                <c:pt idx="9">
                  <c:v>10.6</c:v>
                </c:pt>
                <c:pt idx="10">
                  <c:v>8</c:v>
                </c:pt>
                <c:pt idx="11">
                  <c:v>7.9</c:v>
                </c:pt>
                <c:pt idx="12">
                  <c:v>5.77</c:v>
                </c:pt>
                <c:pt idx="13">
                  <c:v>5.64</c:v>
                </c:pt>
                <c:pt idx="14">
                  <c:v>4.1500000000000004</c:v>
                </c:pt>
              </c:numCache>
            </c:numRef>
          </c:xVal>
          <c:yVal>
            <c:numRef>
              <c:f>'All data'!$O$21:$O$35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18.5</c:v>
                </c:pt>
                <c:pt idx="4">
                  <c:v>30.9</c:v>
                </c:pt>
                <c:pt idx="5">
                  <c:v>43.6</c:v>
                </c:pt>
                <c:pt idx="6">
                  <c:v>39.700000000000003</c:v>
                </c:pt>
                <c:pt idx="7">
                  <c:v>38.700000000000003</c:v>
                </c:pt>
                <c:pt idx="8">
                  <c:v>55.5</c:v>
                </c:pt>
                <c:pt idx="9">
                  <c:v>56</c:v>
                </c:pt>
                <c:pt idx="10">
                  <c:v>61.2</c:v>
                </c:pt>
                <c:pt idx="11">
                  <c:v>63.6</c:v>
                </c:pt>
                <c:pt idx="12">
                  <c:v>65.400000000000006</c:v>
                </c:pt>
                <c:pt idx="13">
                  <c:v>64</c:v>
                </c:pt>
                <c:pt idx="14">
                  <c:v>73.400000000000006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9-184E-BDAE-C96CC75D053C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data'!$G$37:$G$51</c:f>
              <c:numCache>
                <c:formatCode>0.000</c:formatCode>
                <c:ptCount val="15"/>
                <c:pt idx="0">
                  <c:v>0.23</c:v>
                </c:pt>
                <c:pt idx="1">
                  <c:v>0.39</c:v>
                </c:pt>
                <c:pt idx="2">
                  <c:v>0.99399999999999999</c:v>
                </c:pt>
                <c:pt idx="3">
                  <c:v>2.57</c:v>
                </c:pt>
                <c:pt idx="4">
                  <c:v>5.73</c:v>
                </c:pt>
                <c:pt idx="5">
                  <c:v>9.83</c:v>
                </c:pt>
                <c:pt idx="6">
                  <c:v>12.5</c:v>
                </c:pt>
                <c:pt idx="7">
                  <c:v>11.6</c:v>
                </c:pt>
                <c:pt idx="8">
                  <c:v>10.5</c:v>
                </c:pt>
                <c:pt idx="9">
                  <c:v>11.5</c:v>
                </c:pt>
                <c:pt idx="10">
                  <c:v>8.35</c:v>
                </c:pt>
                <c:pt idx="11">
                  <c:v>7.96</c:v>
                </c:pt>
                <c:pt idx="12">
                  <c:v>6.61</c:v>
                </c:pt>
                <c:pt idx="13">
                  <c:v>6.19</c:v>
                </c:pt>
                <c:pt idx="14">
                  <c:v>5.31</c:v>
                </c:pt>
              </c:numCache>
            </c:numRef>
          </c:xVal>
          <c:yVal>
            <c:numRef>
              <c:f>'All data'!$N$37:$N$51</c:f>
              <c:numCache>
                <c:formatCode>0</c:formatCode>
                <c:ptCount val="15"/>
                <c:pt idx="0">
                  <c:v>36.4</c:v>
                </c:pt>
                <c:pt idx="1">
                  <c:v>33.4</c:v>
                </c:pt>
                <c:pt idx="2">
                  <c:v>31.8</c:v>
                </c:pt>
                <c:pt idx="3">
                  <c:v>29.3</c:v>
                </c:pt>
                <c:pt idx="4">
                  <c:v>31.2</c:v>
                </c:pt>
                <c:pt idx="5">
                  <c:v>32.5</c:v>
                </c:pt>
                <c:pt idx="6">
                  <c:v>33.5</c:v>
                </c:pt>
                <c:pt idx="7">
                  <c:v>25.5</c:v>
                </c:pt>
                <c:pt idx="8">
                  <c:v>5.5</c:v>
                </c:pt>
                <c:pt idx="9">
                  <c:v>11.6</c:v>
                </c:pt>
                <c:pt idx="10">
                  <c:v>31.3</c:v>
                </c:pt>
                <c:pt idx="11">
                  <c:v>24.2</c:v>
                </c:pt>
                <c:pt idx="12">
                  <c:v>26.3</c:v>
                </c:pt>
                <c:pt idx="13">
                  <c:v>24.1</c:v>
                </c:pt>
                <c:pt idx="14">
                  <c:v>19.100000000000001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29-184E-BDAE-C96CC75D053C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data'!$G$53:$G$67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0.41299999999999998</c:v>
                </c:pt>
                <c:pt idx="2">
                  <c:v>1.03</c:v>
                </c:pt>
                <c:pt idx="3">
                  <c:v>2.9</c:v>
                </c:pt>
                <c:pt idx="4">
                  <c:v>6.52</c:v>
                </c:pt>
                <c:pt idx="5">
                  <c:v>10</c:v>
                </c:pt>
                <c:pt idx="6">
                  <c:v>12.9</c:v>
                </c:pt>
                <c:pt idx="7">
                  <c:v>11.3</c:v>
                </c:pt>
                <c:pt idx="8">
                  <c:v>11.9</c:v>
                </c:pt>
                <c:pt idx="9">
                  <c:v>11.7</c:v>
                </c:pt>
                <c:pt idx="10">
                  <c:v>8.3000000000000007</c:v>
                </c:pt>
                <c:pt idx="11">
                  <c:v>6.66</c:v>
                </c:pt>
                <c:pt idx="12">
                  <c:v>4.68</c:v>
                </c:pt>
                <c:pt idx="13">
                  <c:v>4.57</c:v>
                </c:pt>
                <c:pt idx="14">
                  <c:v>3.47</c:v>
                </c:pt>
              </c:numCache>
            </c:numRef>
          </c:xVal>
          <c:yVal>
            <c:numRef>
              <c:f>'All data'!$N$53:$N$67</c:f>
              <c:numCache>
                <c:formatCode>0</c:formatCode>
                <c:ptCount val="15"/>
                <c:pt idx="0">
                  <c:v>31.8</c:v>
                </c:pt>
                <c:pt idx="1">
                  <c:v>29</c:v>
                </c:pt>
                <c:pt idx="2">
                  <c:v>26.5</c:v>
                </c:pt>
                <c:pt idx="3">
                  <c:v>23.2</c:v>
                </c:pt>
                <c:pt idx="4">
                  <c:v>23.5</c:v>
                </c:pt>
                <c:pt idx="5">
                  <c:v>25.1</c:v>
                </c:pt>
                <c:pt idx="6">
                  <c:v>32.4</c:v>
                </c:pt>
                <c:pt idx="7">
                  <c:v>33.5</c:v>
                </c:pt>
                <c:pt idx="8">
                  <c:v>23.9</c:v>
                </c:pt>
                <c:pt idx="9">
                  <c:v>22.3</c:v>
                </c:pt>
                <c:pt idx="10">
                  <c:v>19.899999999999999</c:v>
                </c:pt>
                <c:pt idx="11">
                  <c:v>15.4</c:v>
                </c:pt>
                <c:pt idx="12">
                  <c:v>24.3</c:v>
                </c:pt>
                <c:pt idx="13">
                  <c:v>27.9</c:v>
                </c:pt>
                <c:pt idx="14">
                  <c:v>24.8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29-184E-BDAE-C96CC75D053C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data'!$G$69:$G$83</c:f>
              <c:numCache>
                <c:formatCode>0.000</c:formatCode>
                <c:ptCount val="15"/>
                <c:pt idx="0">
                  <c:v>0.28799999999999998</c:v>
                </c:pt>
                <c:pt idx="1">
                  <c:v>0.501</c:v>
                </c:pt>
                <c:pt idx="2">
                  <c:v>1.04</c:v>
                </c:pt>
                <c:pt idx="3">
                  <c:v>2.99</c:v>
                </c:pt>
                <c:pt idx="4">
                  <c:v>6.62</c:v>
                </c:pt>
                <c:pt idx="5">
                  <c:v>8.86</c:v>
                </c:pt>
                <c:pt idx="6">
                  <c:v>11.6</c:v>
                </c:pt>
                <c:pt idx="7">
                  <c:v>13.6</c:v>
                </c:pt>
                <c:pt idx="8">
                  <c:v>14.2</c:v>
                </c:pt>
                <c:pt idx="9">
                  <c:v>13.8</c:v>
                </c:pt>
                <c:pt idx="10">
                  <c:v>11.9</c:v>
                </c:pt>
                <c:pt idx="11">
                  <c:v>10.8</c:v>
                </c:pt>
                <c:pt idx="12">
                  <c:v>9.65</c:v>
                </c:pt>
                <c:pt idx="13">
                  <c:v>7.82</c:v>
                </c:pt>
                <c:pt idx="14">
                  <c:v>6.31</c:v>
                </c:pt>
              </c:numCache>
            </c:numRef>
          </c:xVal>
          <c:yVal>
            <c:numRef>
              <c:f>'All data'!$N$69:$N$83</c:f>
              <c:numCache>
                <c:formatCode>0</c:formatCode>
                <c:ptCount val="15"/>
                <c:pt idx="0">
                  <c:v>32.5</c:v>
                </c:pt>
                <c:pt idx="1">
                  <c:v>29.4</c:v>
                </c:pt>
                <c:pt idx="2">
                  <c:v>30.2</c:v>
                </c:pt>
                <c:pt idx="3">
                  <c:v>29.9</c:v>
                </c:pt>
                <c:pt idx="4">
                  <c:v>33.6</c:v>
                </c:pt>
                <c:pt idx="5">
                  <c:v>27.3</c:v>
                </c:pt>
                <c:pt idx="6">
                  <c:v>34.4</c:v>
                </c:pt>
                <c:pt idx="7">
                  <c:v>32.799999999999997</c:v>
                </c:pt>
                <c:pt idx="8">
                  <c:v>24.5</c:v>
                </c:pt>
                <c:pt idx="9">
                  <c:v>21.9</c:v>
                </c:pt>
                <c:pt idx="10">
                  <c:v>25.3</c:v>
                </c:pt>
                <c:pt idx="11">
                  <c:v>20.8</c:v>
                </c:pt>
                <c:pt idx="12">
                  <c:v>29.4</c:v>
                </c:pt>
                <c:pt idx="13">
                  <c:v>30.2</c:v>
                </c:pt>
                <c:pt idx="14">
                  <c:v>25.6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29-184E-BDAE-C96CC75D053C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data'!$G$85:$G$99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0.35199999999999998</c:v>
                </c:pt>
                <c:pt idx="2">
                  <c:v>0.96799999999999997</c:v>
                </c:pt>
                <c:pt idx="3">
                  <c:v>2.46</c:v>
                </c:pt>
                <c:pt idx="4">
                  <c:v>6.21</c:v>
                </c:pt>
                <c:pt idx="5">
                  <c:v>8.27</c:v>
                </c:pt>
                <c:pt idx="6">
                  <c:v>12</c:v>
                </c:pt>
                <c:pt idx="7">
                  <c:v>14.5</c:v>
                </c:pt>
                <c:pt idx="8">
                  <c:v>16.8</c:v>
                </c:pt>
                <c:pt idx="9">
                  <c:v>16.7</c:v>
                </c:pt>
                <c:pt idx="10">
                  <c:v>13.1</c:v>
                </c:pt>
                <c:pt idx="11">
                  <c:v>13.3</c:v>
                </c:pt>
                <c:pt idx="12">
                  <c:v>12.6</c:v>
                </c:pt>
                <c:pt idx="13">
                  <c:v>10.1</c:v>
                </c:pt>
                <c:pt idx="14">
                  <c:v>8.43</c:v>
                </c:pt>
              </c:numCache>
            </c:numRef>
          </c:xVal>
          <c:yVal>
            <c:numRef>
              <c:f>'All data'!$N$85:$N$99</c:f>
              <c:numCache>
                <c:formatCode>0</c:formatCode>
                <c:ptCount val="15"/>
                <c:pt idx="0">
                  <c:v>31.8</c:v>
                </c:pt>
                <c:pt idx="1">
                  <c:v>29.3</c:v>
                </c:pt>
                <c:pt idx="2">
                  <c:v>29.1</c:v>
                </c:pt>
                <c:pt idx="3">
                  <c:v>30.7</c:v>
                </c:pt>
                <c:pt idx="4">
                  <c:v>36.9</c:v>
                </c:pt>
                <c:pt idx="5">
                  <c:v>33.700000000000003</c:v>
                </c:pt>
                <c:pt idx="6">
                  <c:v>40.299999999999997</c:v>
                </c:pt>
                <c:pt idx="7">
                  <c:v>35.6</c:v>
                </c:pt>
                <c:pt idx="8">
                  <c:v>22.5</c:v>
                </c:pt>
                <c:pt idx="9">
                  <c:v>23.8</c:v>
                </c:pt>
                <c:pt idx="10">
                  <c:v>27</c:v>
                </c:pt>
                <c:pt idx="11">
                  <c:v>18.7</c:v>
                </c:pt>
                <c:pt idx="12">
                  <c:v>27</c:v>
                </c:pt>
                <c:pt idx="13">
                  <c:v>26.7</c:v>
                </c:pt>
                <c:pt idx="14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29-184E-BDAE-C96CC75D053C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data'!$G$101:$G$115</c:f>
              <c:numCache>
                <c:formatCode>0.000</c:formatCode>
                <c:ptCount val="15"/>
                <c:pt idx="0">
                  <c:v>0.252</c:v>
                </c:pt>
                <c:pt idx="1">
                  <c:v>0.379</c:v>
                </c:pt>
                <c:pt idx="2">
                  <c:v>1.18</c:v>
                </c:pt>
                <c:pt idx="3">
                  <c:v>2.99</c:v>
                </c:pt>
                <c:pt idx="4">
                  <c:v>6.05</c:v>
                </c:pt>
                <c:pt idx="5">
                  <c:v>10.199999999999999</c:v>
                </c:pt>
                <c:pt idx="6">
                  <c:v>11.7</c:v>
                </c:pt>
                <c:pt idx="7">
                  <c:v>12.7</c:v>
                </c:pt>
                <c:pt idx="8">
                  <c:v>13.5</c:v>
                </c:pt>
                <c:pt idx="9">
                  <c:v>13.6</c:v>
                </c:pt>
                <c:pt idx="10">
                  <c:v>11</c:v>
                </c:pt>
                <c:pt idx="11">
                  <c:v>10.1</c:v>
                </c:pt>
                <c:pt idx="12">
                  <c:v>7.59</c:v>
                </c:pt>
                <c:pt idx="13">
                  <c:v>7.22</c:v>
                </c:pt>
                <c:pt idx="14">
                  <c:v>5.54</c:v>
                </c:pt>
              </c:numCache>
            </c:numRef>
          </c:xVal>
          <c:yVal>
            <c:numRef>
              <c:f>'All data'!$N$101:$N$115</c:f>
              <c:numCache>
                <c:formatCode>0</c:formatCode>
                <c:ptCount val="15"/>
                <c:pt idx="0">
                  <c:v>32.299999999999997</c:v>
                </c:pt>
                <c:pt idx="1">
                  <c:v>29.1</c:v>
                </c:pt>
                <c:pt idx="2">
                  <c:v>29.6</c:v>
                </c:pt>
                <c:pt idx="3">
                  <c:v>29.6</c:v>
                </c:pt>
                <c:pt idx="4">
                  <c:v>26.6</c:v>
                </c:pt>
                <c:pt idx="5">
                  <c:v>33.700000000000003</c:v>
                </c:pt>
                <c:pt idx="6">
                  <c:v>34.299999999999997</c:v>
                </c:pt>
                <c:pt idx="7">
                  <c:v>33</c:v>
                </c:pt>
                <c:pt idx="8">
                  <c:v>19.600000000000001</c:v>
                </c:pt>
                <c:pt idx="9">
                  <c:v>18.899999999999999</c:v>
                </c:pt>
                <c:pt idx="10">
                  <c:v>23.6</c:v>
                </c:pt>
                <c:pt idx="11">
                  <c:v>18.899999999999999</c:v>
                </c:pt>
                <c:pt idx="12">
                  <c:v>29.3</c:v>
                </c:pt>
                <c:pt idx="13">
                  <c:v>30.2</c:v>
                </c:pt>
                <c:pt idx="14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29-184E-BDAE-C96CC75D053C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</c:spPr>
          </c:marker>
          <c:xVal>
            <c:numRef>
              <c:f>'All data'!$G$117:$G$131</c:f>
              <c:numCache>
                <c:formatCode>0.000</c:formatCode>
                <c:ptCount val="15"/>
                <c:pt idx="0">
                  <c:v>0.254</c:v>
                </c:pt>
                <c:pt idx="1">
                  <c:v>0.42199999999999999</c:v>
                </c:pt>
                <c:pt idx="2">
                  <c:v>1.0900000000000001</c:v>
                </c:pt>
                <c:pt idx="3">
                  <c:v>2.84</c:v>
                </c:pt>
                <c:pt idx="4">
                  <c:v>6.6</c:v>
                </c:pt>
                <c:pt idx="5">
                  <c:v>10.199999999999999</c:v>
                </c:pt>
                <c:pt idx="6">
                  <c:v>12.1</c:v>
                </c:pt>
                <c:pt idx="7">
                  <c:v>13.9</c:v>
                </c:pt>
                <c:pt idx="8">
                  <c:v>15.6</c:v>
                </c:pt>
                <c:pt idx="9">
                  <c:v>14.5</c:v>
                </c:pt>
                <c:pt idx="10">
                  <c:v>11.8</c:v>
                </c:pt>
                <c:pt idx="11">
                  <c:v>10.8</c:v>
                </c:pt>
                <c:pt idx="12">
                  <c:v>8.77</c:v>
                </c:pt>
                <c:pt idx="13">
                  <c:v>7.72</c:v>
                </c:pt>
                <c:pt idx="14">
                  <c:v>5.71</c:v>
                </c:pt>
              </c:numCache>
            </c:numRef>
          </c:xVal>
          <c:yVal>
            <c:numRef>
              <c:f>'All data'!$N$117:$N$131</c:f>
              <c:numCache>
                <c:formatCode>0</c:formatCode>
                <c:ptCount val="15"/>
                <c:pt idx="0">
                  <c:v>31.5</c:v>
                </c:pt>
                <c:pt idx="1">
                  <c:v>29.4</c:v>
                </c:pt>
                <c:pt idx="2">
                  <c:v>29.5</c:v>
                </c:pt>
                <c:pt idx="3">
                  <c:v>29.6</c:v>
                </c:pt>
                <c:pt idx="4">
                  <c:v>30.4</c:v>
                </c:pt>
                <c:pt idx="5">
                  <c:v>24.2</c:v>
                </c:pt>
                <c:pt idx="6">
                  <c:v>29.9</c:v>
                </c:pt>
                <c:pt idx="7">
                  <c:v>28.1</c:v>
                </c:pt>
                <c:pt idx="8">
                  <c:v>16.100000000000001</c:v>
                </c:pt>
                <c:pt idx="9">
                  <c:v>19.3</c:v>
                </c:pt>
                <c:pt idx="10">
                  <c:v>26.1</c:v>
                </c:pt>
                <c:pt idx="11">
                  <c:v>23.9</c:v>
                </c:pt>
                <c:pt idx="12">
                  <c:v>32.200000000000003</c:v>
                </c:pt>
                <c:pt idx="13">
                  <c:v>34.5</c:v>
                </c:pt>
                <c:pt idx="14">
                  <c:v>28.6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29-184E-BDAE-C96CC75D053C}"/>
            </c:ext>
          </c:extLst>
        </c:ser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29-184E-BDAE-C96CC75D053C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data'!$F$15:$F$29</c:f>
              <c:numCache>
                <c:formatCode>General</c:formatCode>
                <c:ptCount val="15"/>
                <c:pt idx="0">
                  <c:v>0.252</c:v>
                </c:pt>
                <c:pt idx="1">
                  <c:v>0.46800000000000003</c:v>
                </c:pt>
                <c:pt idx="2">
                  <c:v>1.18</c:v>
                </c:pt>
                <c:pt idx="3">
                  <c:v>2.69</c:v>
                </c:pt>
                <c:pt idx="4">
                  <c:v>6.79</c:v>
                </c:pt>
                <c:pt idx="5">
                  <c:v>11.4</c:v>
                </c:pt>
                <c:pt idx="6">
                  <c:v>14.1</c:v>
                </c:pt>
                <c:pt idx="7">
                  <c:v>12.7</c:v>
                </c:pt>
                <c:pt idx="8">
                  <c:v>14.7</c:v>
                </c:pt>
                <c:pt idx="9">
                  <c:v>13.3</c:v>
                </c:pt>
                <c:pt idx="10">
                  <c:v>11.1</c:v>
                </c:pt>
                <c:pt idx="11">
                  <c:v>12.8</c:v>
                </c:pt>
                <c:pt idx="12">
                  <c:v>11.2</c:v>
                </c:pt>
                <c:pt idx="13">
                  <c:v>9.26</c:v>
                </c:pt>
                <c:pt idx="14">
                  <c:v>7.28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29-184E-BDAE-C96CC75D053C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data'!$F$31:$F$45</c:f>
              <c:numCache>
                <c:formatCode>General</c:formatCode>
                <c:ptCount val="15"/>
                <c:pt idx="0">
                  <c:v>0.25700000000000001</c:v>
                </c:pt>
                <c:pt idx="1">
                  <c:v>0.45500000000000002</c:v>
                </c:pt>
                <c:pt idx="2">
                  <c:v>0.97499999999999998</c:v>
                </c:pt>
                <c:pt idx="3">
                  <c:v>2.54</c:v>
                </c:pt>
                <c:pt idx="4">
                  <c:v>6.13</c:v>
                </c:pt>
                <c:pt idx="5">
                  <c:v>11.7</c:v>
                </c:pt>
                <c:pt idx="6">
                  <c:v>12.6</c:v>
                </c:pt>
                <c:pt idx="7">
                  <c:v>12.1</c:v>
                </c:pt>
                <c:pt idx="8">
                  <c:v>14.1</c:v>
                </c:pt>
                <c:pt idx="9">
                  <c:v>12.2</c:v>
                </c:pt>
                <c:pt idx="10">
                  <c:v>11.5</c:v>
                </c:pt>
                <c:pt idx="11">
                  <c:v>10.9</c:v>
                </c:pt>
                <c:pt idx="12">
                  <c:v>10.7</c:v>
                </c:pt>
                <c:pt idx="13">
                  <c:v>7.96</c:v>
                </c:pt>
                <c:pt idx="14">
                  <c:v>7.3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29-184E-BDAE-C96CC75D053C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data'!$F$47:$F$61</c:f>
              <c:numCache>
                <c:formatCode>General</c:formatCode>
                <c:ptCount val="15"/>
                <c:pt idx="0">
                  <c:v>0.255</c:v>
                </c:pt>
                <c:pt idx="1">
                  <c:v>0.42699999999999999</c:v>
                </c:pt>
                <c:pt idx="2">
                  <c:v>1.01</c:v>
                </c:pt>
                <c:pt idx="3">
                  <c:v>2.6</c:v>
                </c:pt>
                <c:pt idx="4">
                  <c:v>6.6</c:v>
                </c:pt>
                <c:pt idx="5">
                  <c:v>10.7</c:v>
                </c:pt>
                <c:pt idx="6">
                  <c:v>13.4</c:v>
                </c:pt>
                <c:pt idx="7">
                  <c:v>11.4</c:v>
                </c:pt>
                <c:pt idx="8">
                  <c:v>15.2</c:v>
                </c:pt>
                <c:pt idx="9">
                  <c:v>12.8</c:v>
                </c:pt>
                <c:pt idx="10">
                  <c:v>11.6</c:v>
                </c:pt>
                <c:pt idx="11">
                  <c:v>11.4</c:v>
                </c:pt>
                <c:pt idx="12">
                  <c:v>10.1</c:v>
                </c:pt>
                <c:pt idx="13">
                  <c:v>8.93</c:v>
                </c:pt>
                <c:pt idx="14">
                  <c:v>7.13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29-184E-BDAE-C96CC75D053C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data'!$F$63:$F$77</c:f>
              <c:numCache>
                <c:formatCode>General</c:formatCode>
                <c:ptCount val="15"/>
                <c:pt idx="0">
                  <c:v>0.26300000000000001</c:v>
                </c:pt>
                <c:pt idx="1">
                  <c:v>0.39600000000000002</c:v>
                </c:pt>
                <c:pt idx="2">
                  <c:v>0.97699999999999998</c:v>
                </c:pt>
                <c:pt idx="3">
                  <c:v>2.33</c:v>
                </c:pt>
                <c:pt idx="4">
                  <c:v>5.34</c:v>
                </c:pt>
                <c:pt idx="5">
                  <c:v>8.57</c:v>
                </c:pt>
                <c:pt idx="6">
                  <c:v>11.3</c:v>
                </c:pt>
                <c:pt idx="7">
                  <c:v>11.5</c:v>
                </c:pt>
                <c:pt idx="8">
                  <c:v>13.4</c:v>
                </c:pt>
                <c:pt idx="9">
                  <c:v>11.3</c:v>
                </c:pt>
                <c:pt idx="10">
                  <c:v>10.4</c:v>
                </c:pt>
                <c:pt idx="11">
                  <c:v>10.8</c:v>
                </c:pt>
                <c:pt idx="12">
                  <c:v>10.1</c:v>
                </c:pt>
                <c:pt idx="13">
                  <c:v>8.39</c:v>
                </c:pt>
                <c:pt idx="14">
                  <c:v>7.9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629-184E-BDAE-C96CC75D053C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data'!$F$79:$F$93</c:f>
              <c:numCache>
                <c:formatCode>General</c:formatCode>
                <c:ptCount val="15"/>
                <c:pt idx="0">
                  <c:v>0.27600000000000002</c:v>
                </c:pt>
                <c:pt idx="1">
                  <c:v>0.5</c:v>
                </c:pt>
                <c:pt idx="2">
                  <c:v>0.97099999999999997</c:v>
                </c:pt>
                <c:pt idx="3">
                  <c:v>2.36</c:v>
                </c:pt>
                <c:pt idx="4">
                  <c:v>5.62</c:v>
                </c:pt>
                <c:pt idx="5">
                  <c:v>8.42</c:v>
                </c:pt>
                <c:pt idx="6">
                  <c:v>12.3</c:v>
                </c:pt>
                <c:pt idx="7">
                  <c:v>10.6</c:v>
                </c:pt>
                <c:pt idx="8">
                  <c:v>11.5</c:v>
                </c:pt>
                <c:pt idx="9">
                  <c:v>10.9</c:v>
                </c:pt>
                <c:pt idx="10">
                  <c:v>10.8</c:v>
                </c:pt>
                <c:pt idx="11">
                  <c:v>9.49</c:v>
                </c:pt>
                <c:pt idx="12">
                  <c:v>9.82</c:v>
                </c:pt>
                <c:pt idx="13">
                  <c:v>8.89</c:v>
                </c:pt>
                <c:pt idx="14">
                  <c:v>7.4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629-184E-BDAE-C96CC75D053C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data'!$F$95:$F$109</c:f>
              <c:numCache>
                <c:formatCode>General</c:formatCode>
                <c:ptCount val="15"/>
                <c:pt idx="0">
                  <c:v>0.22800000000000001</c:v>
                </c:pt>
                <c:pt idx="1">
                  <c:v>0.49199999999999999</c:v>
                </c:pt>
                <c:pt idx="2">
                  <c:v>0.93500000000000005</c:v>
                </c:pt>
                <c:pt idx="3">
                  <c:v>2.35</c:v>
                </c:pt>
                <c:pt idx="4">
                  <c:v>5.47</c:v>
                </c:pt>
                <c:pt idx="5">
                  <c:v>9.1300000000000008</c:v>
                </c:pt>
                <c:pt idx="6">
                  <c:v>11.3</c:v>
                </c:pt>
                <c:pt idx="7">
                  <c:v>10.7</c:v>
                </c:pt>
                <c:pt idx="8">
                  <c:v>13.4</c:v>
                </c:pt>
                <c:pt idx="9">
                  <c:v>12.4</c:v>
                </c:pt>
                <c:pt idx="10">
                  <c:v>11</c:v>
                </c:pt>
                <c:pt idx="11">
                  <c:v>12.5</c:v>
                </c:pt>
                <c:pt idx="12">
                  <c:v>10.6</c:v>
                </c:pt>
                <c:pt idx="13">
                  <c:v>9.31</c:v>
                </c:pt>
                <c:pt idx="14">
                  <c:v>8.77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629-184E-BDAE-C96CC75D053C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data'!$F$111:$F$125</c:f>
              <c:numCache>
                <c:formatCode>General</c:formatCode>
                <c:ptCount val="15"/>
                <c:pt idx="0">
                  <c:v>0.23300000000000001</c:v>
                </c:pt>
                <c:pt idx="1">
                  <c:v>0.44400000000000001</c:v>
                </c:pt>
                <c:pt idx="2">
                  <c:v>1.02</c:v>
                </c:pt>
                <c:pt idx="3">
                  <c:v>3.1</c:v>
                </c:pt>
                <c:pt idx="4">
                  <c:v>7.46</c:v>
                </c:pt>
                <c:pt idx="5">
                  <c:v>11.7</c:v>
                </c:pt>
                <c:pt idx="6">
                  <c:v>13.4</c:v>
                </c:pt>
                <c:pt idx="7">
                  <c:v>11.1</c:v>
                </c:pt>
                <c:pt idx="8">
                  <c:v>13.2</c:v>
                </c:pt>
                <c:pt idx="9">
                  <c:v>10.8</c:v>
                </c:pt>
                <c:pt idx="10">
                  <c:v>9.16</c:v>
                </c:pt>
                <c:pt idx="11">
                  <c:v>7.94</c:v>
                </c:pt>
                <c:pt idx="12">
                  <c:v>6.14</c:v>
                </c:pt>
                <c:pt idx="13">
                  <c:v>5.69</c:v>
                </c:pt>
                <c:pt idx="14">
                  <c:v>4.9400000000000004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629-184E-BDAE-C96CC75D053C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xVal>
            <c:numRef>
              <c:f>'[1]All the data'!$F$127:$F$141</c:f>
              <c:numCache>
                <c:formatCode>General</c:formatCode>
                <c:ptCount val="15"/>
                <c:pt idx="0">
                  <c:v>0.24199999999999999</c:v>
                </c:pt>
                <c:pt idx="1">
                  <c:v>0.44400000000000001</c:v>
                </c:pt>
                <c:pt idx="2">
                  <c:v>0.92400000000000004</c:v>
                </c:pt>
                <c:pt idx="3">
                  <c:v>2.56</c:v>
                </c:pt>
                <c:pt idx="4">
                  <c:v>6.23</c:v>
                </c:pt>
                <c:pt idx="5">
                  <c:v>10.4</c:v>
                </c:pt>
                <c:pt idx="6">
                  <c:v>10.7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629-184E-BDAE-C96CC75D053C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data'!$G$133:$G$147</c:f>
              <c:numCache>
                <c:formatCode>0.000</c:formatCode>
                <c:ptCount val="15"/>
                <c:pt idx="0">
                  <c:v>0.17299999999999999</c:v>
                </c:pt>
                <c:pt idx="1">
                  <c:v>0.32700000000000001</c:v>
                </c:pt>
                <c:pt idx="2">
                  <c:v>0.70699999999999996</c:v>
                </c:pt>
                <c:pt idx="3">
                  <c:v>2.02</c:v>
                </c:pt>
                <c:pt idx="4">
                  <c:v>4.5999999999999996</c:v>
                </c:pt>
                <c:pt idx="5">
                  <c:v>7.52</c:v>
                </c:pt>
                <c:pt idx="6">
                  <c:v>11.9</c:v>
                </c:pt>
                <c:pt idx="7">
                  <c:v>15.9</c:v>
                </c:pt>
                <c:pt idx="8">
                  <c:v>16.8</c:v>
                </c:pt>
                <c:pt idx="9">
                  <c:v>16.3</c:v>
                </c:pt>
                <c:pt idx="10">
                  <c:v>14</c:v>
                </c:pt>
                <c:pt idx="11">
                  <c:v>12.9</c:v>
                </c:pt>
                <c:pt idx="12">
                  <c:v>11.1</c:v>
                </c:pt>
                <c:pt idx="13">
                  <c:v>9.15</c:v>
                </c:pt>
                <c:pt idx="14">
                  <c:v>5.48</c:v>
                </c:pt>
              </c:numCache>
            </c:numRef>
          </c:xVal>
          <c:yVal>
            <c:numRef>
              <c:f>'All data'!$N$133:$N$147</c:f>
              <c:numCache>
                <c:formatCode>0</c:formatCode>
                <c:ptCount val="15"/>
                <c:pt idx="0">
                  <c:v>32.1</c:v>
                </c:pt>
                <c:pt idx="1">
                  <c:v>29.7</c:v>
                </c:pt>
                <c:pt idx="2">
                  <c:v>30.6</c:v>
                </c:pt>
                <c:pt idx="3">
                  <c:v>31.2</c:v>
                </c:pt>
                <c:pt idx="4">
                  <c:v>32.700000000000003</c:v>
                </c:pt>
                <c:pt idx="5">
                  <c:v>29.3</c:v>
                </c:pt>
                <c:pt idx="6">
                  <c:v>37.6</c:v>
                </c:pt>
                <c:pt idx="7">
                  <c:v>34.4</c:v>
                </c:pt>
                <c:pt idx="8">
                  <c:v>23.8</c:v>
                </c:pt>
                <c:pt idx="9">
                  <c:v>25.5</c:v>
                </c:pt>
                <c:pt idx="10">
                  <c:v>27.9</c:v>
                </c:pt>
                <c:pt idx="11">
                  <c:v>23.5</c:v>
                </c:pt>
                <c:pt idx="12">
                  <c:v>29.1</c:v>
                </c:pt>
                <c:pt idx="13">
                  <c:v>31.3</c:v>
                </c:pt>
                <c:pt idx="14">
                  <c:v>26.6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629-184E-BDAE-C96CC75D0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37600"/>
        <c:axId val="-895138144"/>
      </c:scatterChart>
      <c:valAx>
        <c:axId val="-895137600"/>
        <c:scaling>
          <c:orientation val="minMax"/>
          <c:max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5138144"/>
        <c:crosses val="autoZero"/>
        <c:crossBetween val="midCat"/>
        <c:majorUnit val="2"/>
      </c:valAx>
      <c:valAx>
        <c:axId val="-895138144"/>
        <c:scaling>
          <c:orientation val="minMax"/>
          <c:max val="50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Glucose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95137600"/>
        <c:crosses val="autoZero"/>
        <c:crossBetween val="midCat"/>
        <c:majorUnit val="5"/>
        <c:minorUnit val="1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lineMarker"/>
        <c:varyColors val="0"/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data'!$N$20:$N$35</c:f>
              <c:numCache>
                <c:formatCode>0</c:formatCode>
                <c:ptCount val="16"/>
                <c:pt idx="0">
                  <c:v>31.8</c:v>
                </c:pt>
                <c:pt idx="1">
                  <c:v>30.9</c:v>
                </c:pt>
                <c:pt idx="2">
                  <c:v>27.9</c:v>
                </c:pt>
                <c:pt idx="3">
                  <c:v>26.1</c:v>
                </c:pt>
                <c:pt idx="4">
                  <c:v>24.4</c:v>
                </c:pt>
                <c:pt idx="5">
                  <c:v>25.6</c:v>
                </c:pt>
                <c:pt idx="6">
                  <c:v>28.4</c:v>
                </c:pt>
                <c:pt idx="7">
                  <c:v>32.5</c:v>
                </c:pt>
                <c:pt idx="8">
                  <c:v>29.5</c:v>
                </c:pt>
                <c:pt idx="9">
                  <c:v>10.5</c:v>
                </c:pt>
                <c:pt idx="10">
                  <c:v>12.5</c:v>
                </c:pt>
                <c:pt idx="11">
                  <c:v>26.5</c:v>
                </c:pt>
                <c:pt idx="12">
                  <c:v>25.1</c:v>
                </c:pt>
                <c:pt idx="13">
                  <c:v>31.8</c:v>
                </c:pt>
                <c:pt idx="14">
                  <c:v>33.6</c:v>
                </c:pt>
                <c:pt idx="15">
                  <c:v>14.6</c:v>
                </c:pt>
              </c:numCache>
            </c:numRef>
          </c:xVal>
          <c:yVal>
            <c:numRef>
              <c:f>'All data'!$O$20:$O$35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18.5</c:v>
                </c:pt>
                <c:pt idx="5">
                  <c:v>30.9</c:v>
                </c:pt>
                <c:pt idx="6">
                  <c:v>43.6</c:v>
                </c:pt>
                <c:pt idx="7">
                  <c:v>39.700000000000003</c:v>
                </c:pt>
                <c:pt idx="8">
                  <c:v>38.700000000000003</c:v>
                </c:pt>
                <c:pt idx="9">
                  <c:v>55.5</c:v>
                </c:pt>
                <c:pt idx="10">
                  <c:v>56</c:v>
                </c:pt>
                <c:pt idx="11">
                  <c:v>61.2</c:v>
                </c:pt>
                <c:pt idx="12">
                  <c:v>63.6</c:v>
                </c:pt>
                <c:pt idx="13">
                  <c:v>65.400000000000006</c:v>
                </c:pt>
                <c:pt idx="14">
                  <c:v>64</c:v>
                </c:pt>
                <c:pt idx="15">
                  <c:v>73.400000000000006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5-9749-9A69-4B572F67B79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data'!$N$36:$N$51</c:f>
              <c:numCache>
                <c:formatCode>0</c:formatCode>
                <c:ptCount val="16"/>
                <c:pt idx="0">
                  <c:v>32.200000000000003</c:v>
                </c:pt>
                <c:pt idx="1">
                  <c:v>36.4</c:v>
                </c:pt>
                <c:pt idx="2">
                  <c:v>33.4</c:v>
                </c:pt>
                <c:pt idx="3">
                  <c:v>31.8</c:v>
                </c:pt>
                <c:pt idx="4">
                  <c:v>29.3</c:v>
                </c:pt>
                <c:pt idx="5">
                  <c:v>31.2</c:v>
                </c:pt>
                <c:pt idx="6">
                  <c:v>32.5</c:v>
                </c:pt>
                <c:pt idx="7">
                  <c:v>33.5</c:v>
                </c:pt>
                <c:pt idx="8">
                  <c:v>25.5</c:v>
                </c:pt>
                <c:pt idx="9">
                  <c:v>5.5</c:v>
                </c:pt>
                <c:pt idx="10">
                  <c:v>11.6</c:v>
                </c:pt>
                <c:pt idx="11">
                  <c:v>31.3</c:v>
                </c:pt>
                <c:pt idx="12">
                  <c:v>24.2</c:v>
                </c:pt>
                <c:pt idx="13">
                  <c:v>26.3</c:v>
                </c:pt>
                <c:pt idx="14">
                  <c:v>24.1</c:v>
                </c:pt>
                <c:pt idx="15">
                  <c:v>19.100000000000001</c:v>
                </c:pt>
              </c:numCache>
            </c:numRef>
          </c:xVal>
          <c:yVal>
            <c:numRef>
              <c:f>'All data'!$O$36:$O$51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13.6</c:v>
                </c:pt>
                <c:pt idx="4">
                  <c:v>22.1</c:v>
                </c:pt>
                <c:pt idx="5">
                  <c:v>31.5</c:v>
                </c:pt>
                <c:pt idx="6">
                  <c:v>44</c:v>
                </c:pt>
                <c:pt idx="7">
                  <c:v>41.9</c:v>
                </c:pt>
                <c:pt idx="8">
                  <c:v>42.6</c:v>
                </c:pt>
                <c:pt idx="9">
                  <c:v>60.4</c:v>
                </c:pt>
                <c:pt idx="10">
                  <c:v>67</c:v>
                </c:pt>
                <c:pt idx="11">
                  <c:v>72.400000000000006</c:v>
                </c:pt>
                <c:pt idx="12">
                  <c:v>78</c:v>
                </c:pt>
                <c:pt idx="13">
                  <c:v>79.599999999999994</c:v>
                </c:pt>
                <c:pt idx="14">
                  <c:v>79.2</c:v>
                </c:pt>
                <c:pt idx="15">
                  <c:v>91.6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B5-9749-9A69-4B572F67B79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data'!$N$52:$N$67</c:f>
              <c:numCache>
                <c:formatCode>0</c:formatCode>
                <c:ptCount val="16"/>
                <c:pt idx="0">
                  <c:v>32</c:v>
                </c:pt>
                <c:pt idx="1">
                  <c:v>31.8</c:v>
                </c:pt>
                <c:pt idx="2">
                  <c:v>29</c:v>
                </c:pt>
                <c:pt idx="3">
                  <c:v>26.5</c:v>
                </c:pt>
                <c:pt idx="4">
                  <c:v>23.2</c:v>
                </c:pt>
                <c:pt idx="5">
                  <c:v>23.5</c:v>
                </c:pt>
                <c:pt idx="6">
                  <c:v>25.1</c:v>
                </c:pt>
                <c:pt idx="7">
                  <c:v>32.4</c:v>
                </c:pt>
                <c:pt idx="8">
                  <c:v>33.5</c:v>
                </c:pt>
                <c:pt idx="9">
                  <c:v>23.9</c:v>
                </c:pt>
                <c:pt idx="10">
                  <c:v>22.3</c:v>
                </c:pt>
                <c:pt idx="11">
                  <c:v>19.899999999999999</c:v>
                </c:pt>
                <c:pt idx="12">
                  <c:v>15.4</c:v>
                </c:pt>
                <c:pt idx="13">
                  <c:v>24.3</c:v>
                </c:pt>
                <c:pt idx="14">
                  <c:v>27.9</c:v>
                </c:pt>
                <c:pt idx="15">
                  <c:v>24.8</c:v>
                </c:pt>
              </c:numCache>
            </c:numRef>
          </c:xVal>
          <c:yVal>
            <c:numRef>
              <c:f>'All data'!$O$52:$O$67</c:f>
              <c:numCache>
                <c:formatCode>General</c:formatCode>
                <c:ptCount val="16"/>
                <c:pt idx="0" formatCode="0">
                  <c:v>0</c:v>
                </c:pt>
                <c:pt idx="1">
                  <c:v>0</c:v>
                </c:pt>
                <c:pt idx="2" formatCode="0">
                  <c:v>5.7</c:v>
                </c:pt>
                <c:pt idx="3" formatCode="0">
                  <c:v>14.1</c:v>
                </c:pt>
                <c:pt idx="4" formatCode="0">
                  <c:v>22.4</c:v>
                </c:pt>
                <c:pt idx="5" formatCode="0">
                  <c:v>31.3</c:v>
                </c:pt>
                <c:pt idx="6" formatCode="0">
                  <c:v>43.7</c:v>
                </c:pt>
                <c:pt idx="7" formatCode="0">
                  <c:v>38.9</c:v>
                </c:pt>
                <c:pt idx="8" formatCode="0">
                  <c:v>31.7</c:v>
                </c:pt>
                <c:pt idx="9" formatCode="0">
                  <c:v>33.299999999999997</c:v>
                </c:pt>
                <c:pt idx="10" formatCode="0">
                  <c:v>26.2</c:v>
                </c:pt>
                <c:pt idx="11" formatCode="0">
                  <c:v>33.799999999999997</c:v>
                </c:pt>
                <c:pt idx="12" formatCode="0">
                  <c:v>38.9</c:v>
                </c:pt>
                <c:pt idx="13" formatCode="0">
                  <c:v>39.299999999999997</c:v>
                </c:pt>
                <c:pt idx="14" formatCode="0">
                  <c:v>37</c:v>
                </c:pt>
                <c:pt idx="15" formatCode="0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B5-9749-9A69-4B572F67B79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data'!$N$68:$N$83</c:f>
              <c:numCache>
                <c:formatCode>0</c:formatCode>
                <c:ptCount val="16"/>
                <c:pt idx="0">
                  <c:v>32.299999999999997</c:v>
                </c:pt>
                <c:pt idx="1">
                  <c:v>32.5</c:v>
                </c:pt>
                <c:pt idx="2">
                  <c:v>29.4</c:v>
                </c:pt>
                <c:pt idx="3">
                  <c:v>30.2</c:v>
                </c:pt>
                <c:pt idx="4">
                  <c:v>29.9</c:v>
                </c:pt>
                <c:pt idx="5">
                  <c:v>33.6</c:v>
                </c:pt>
                <c:pt idx="6">
                  <c:v>27.3</c:v>
                </c:pt>
                <c:pt idx="7">
                  <c:v>34.4</c:v>
                </c:pt>
                <c:pt idx="8">
                  <c:v>32.799999999999997</c:v>
                </c:pt>
                <c:pt idx="9">
                  <c:v>24.5</c:v>
                </c:pt>
                <c:pt idx="10">
                  <c:v>21.9</c:v>
                </c:pt>
                <c:pt idx="11">
                  <c:v>25.3</c:v>
                </c:pt>
                <c:pt idx="12">
                  <c:v>20.8</c:v>
                </c:pt>
                <c:pt idx="13">
                  <c:v>29.4</c:v>
                </c:pt>
                <c:pt idx="14">
                  <c:v>30.2</c:v>
                </c:pt>
                <c:pt idx="15">
                  <c:v>25.6</c:v>
                </c:pt>
              </c:numCache>
            </c:numRef>
          </c:xVal>
          <c:yVal>
            <c:numRef>
              <c:f>'All data'!$O$68:$O$83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B5-9749-9A69-4B572F67B79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data'!$N$84:$N$99</c:f>
              <c:numCache>
                <c:formatCode>0</c:formatCode>
                <c:ptCount val="16"/>
                <c:pt idx="0">
                  <c:v>32.299999999999997</c:v>
                </c:pt>
                <c:pt idx="1">
                  <c:v>31.8</c:v>
                </c:pt>
                <c:pt idx="2">
                  <c:v>29.3</c:v>
                </c:pt>
                <c:pt idx="3">
                  <c:v>29.1</c:v>
                </c:pt>
                <c:pt idx="4">
                  <c:v>30.7</c:v>
                </c:pt>
                <c:pt idx="5">
                  <c:v>36.9</c:v>
                </c:pt>
                <c:pt idx="6">
                  <c:v>33.700000000000003</c:v>
                </c:pt>
                <c:pt idx="7">
                  <c:v>40.299999999999997</c:v>
                </c:pt>
                <c:pt idx="8">
                  <c:v>35.6</c:v>
                </c:pt>
                <c:pt idx="9">
                  <c:v>22.5</c:v>
                </c:pt>
                <c:pt idx="10">
                  <c:v>23.8</c:v>
                </c:pt>
                <c:pt idx="11">
                  <c:v>27</c:v>
                </c:pt>
                <c:pt idx="12">
                  <c:v>18.7</c:v>
                </c:pt>
                <c:pt idx="13">
                  <c:v>27</c:v>
                </c:pt>
                <c:pt idx="14">
                  <c:v>26.7</c:v>
                </c:pt>
                <c:pt idx="15">
                  <c:v>20.5</c:v>
                </c:pt>
              </c:numCache>
            </c:numRef>
          </c:xVal>
          <c:yVal>
            <c:numRef>
              <c:f>'All data'!$O$84:$O$99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B5-9749-9A69-4B572F67B79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data'!$N$100:$N$115</c:f>
              <c:numCache>
                <c:formatCode>0</c:formatCode>
                <c:ptCount val="16"/>
                <c:pt idx="0">
                  <c:v>32.299999999999997</c:v>
                </c:pt>
                <c:pt idx="1">
                  <c:v>32.299999999999997</c:v>
                </c:pt>
                <c:pt idx="2">
                  <c:v>29.1</c:v>
                </c:pt>
                <c:pt idx="3">
                  <c:v>29.6</c:v>
                </c:pt>
                <c:pt idx="4">
                  <c:v>29.6</c:v>
                </c:pt>
                <c:pt idx="5">
                  <c:v>26.6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33</c:v>
                </c:pt>
                <c:pt idx="9">
                  <c:v>19.600000000000001</c:v>
                </c:pt>
                <c:pt idx="10">
                  <c:v>18.899999999999999</c:v>
                </c:pt>
                <c:pt idx="11">
                  <c:v>23.6</c:v>
                </c:pt>
                <c:pt idx="12">
                  <c:v>18.899999999999999</c:v>
                </c:pt>
                <c:pt idx="13">
                  <c:v>29.3</c:v>
                </c:pt>
                <c:pt idx="14">
                  <c:v>30.2</c:v>
                </c:pt>
                <c:pt idx="15">
                  <c:v>25.9</c:v>
                </c:pt>
              </c:numCache>
            </c:numRef>
          </c:xVal>
          <c:yVal>
            <c:numRef>
              <c:f>'All data'!$Q$100:$Q$115</c:f>
              <c:numCache>
                <c:formatCode>0.0</c:formatCode>
                <c:ptCount val="16"/>
                <c:pt idx="0">
                  <c:v>2.12</c:v>
                </c:pt>
                <c:pt idx="1">
                  <c:v>2.13</c:v>
                </c:pt>
                <c:pt idx="2">
                  <c:v>1.8</c:v>
                </c:pt>
                <c:pt idx="3">
                  <c:v>1.86</c:v>
                </c:pt>
                <c:pt idx="4">
                  <c:v>2.2599999999999998</c:v>
                </c:pt>
                <c:pt idx="5">
                  <c:v>2.3199999999999998</c:v>
                </c:pt>
                <c:pt idx="6">
                  <c:v>2.69</c:v>
                </c:pt>
                <c:pt idx="7">
                  <c:v>2.85</c:v>
                </c:pt>
                <c:pt idx="8">
                  <c:v>3.02</c:v>
                </c:pt>
                <c:pt idx="9">
                  <c:v>3.1</c:v>
                </c:pt>
                <c:pt idx="10">
                  <c:v>3.19</c:v>
                </c:pt>
                <c:pt idx="11">
                  <c:v>3.1</c:v>
                </c:pt>
                <c:pt idx="12">
                  <c:v>3.53</c:v>
                </c:pt>
                <c:pt idx="13">
                  <c:v>3.85</c:v>
                </c:pt>
                <c:pt idx="14">
                  <c:v>3.99</c:v>
                </c:pt>
                <c:pt idx="15">
                  <c:v>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B5-9749-9A69-4B572F67B79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</c:spPr>
          </c:marker>
          <c:xVal>
            <c:numRef>
              <c:f>'All data'!$N$116:$N$131</c:f>
              <c:numCache>
                <c:formatCode>0</c:formatCode>
                <c:ptCount val="16"/>
                <c:pt idx="0">
                  <c:v>32.299999999999997</c:v>
                </c:pt>
                <c:pt idx="1">
                  <c:v>31.5</c:v>
                </c:pt>
                <c:pt idx="2">
                  <c:v>29.4</c:v>
                </c:pt>
                <c:pt idx="3">
                  <c:v>29.5</c:v>
                </c:pt>
                <c:pt idx="4">
                  <c:v>29.6</c:v>
                </c:pt>
                <c:pt idx="5">
                  <c:v>30.4</c:v>
                </c:pt>
                <c:pt idx="6">
                  <c:v>24.2</c:v>
                </c:pt>
                <c:pt idx="7">
                  <c:v>29.9</c:v>
                </c:pt>
                <c:pt idx="8">
                  <c:v>28.1</c:v>
                </c:pt>
                <c:pt idx="9">
                  <c:v>16.100000000000001</c:v>
                </c:pt>
                <c:pt idx="10">
                  <c:v>19.3</c:v>
                </c:pt>
                <c:pt idx="11">
                  <c:v>26.1</c:v>
                </c:pt>
                <c:pt idx="12">
                  <c:v>23.9</c:v>
                </c:pt>
                <c:pt idx="13">
                  <c:v>32.200000000000003</c:v>
                </c:pt>
                <c:pt idx="14">
                  <c:v>34.5</c:v>
                </c:pt>
                <c:pt idx="15">
                  <c:v>28.6</c:v>
                </c:pt>
              </c:numCache>
            </c:numRef>
          </c:xVal>
          <c:yVal>
            <c:numRef>
              <c:f>'All data'!$O$116:$O$131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B5-9749-9A69-4B572F67B79D}"/>
            </c:ext>
          </c:extLst>
        </c:ser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B5-9749-9A69-4B572F67B79D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data'!$F$15:$F$29</c:f>
              <c:numCache>
                <c:formatCode>General</c:formatCode>
                <c:ptCount val="15"/>
                <c:pt idx="0">
                  <c:v>0.252</c:v>
                </c:pt>
                <c:pt idx="1">
                  <c:v>0.46800000000000003</c:v>
                </c:pt>
                <c:pt idx="2">
                  <c:v>1.18</c:v>
                </c:pt>
                <c:pt idx="3">
                  <c:v>2.69</c:v>
                </c:pt>
                <c:pt idx="4">
                  <c:v>6.79</c:v>
                </c:pt>
                <c:pt idx="5">
                  <c:v>11.4</c:v>
                </c:pt>
                <c:pt idx="6">
                  <c:v>14.1</c:v>
                </c:pt>
                <c:pt idx="7">
                  <c:v>12.7</c:v>
                </c:pt>
                <c:pt idx="8">
                  <c:v>14.7</c:v>
                </c:pt>
                <c:pt idx="9">
                  <c:v>13.3</c:v>
                </c:pt>
                <c:pt idx="10">
                  <c:v>11.1</c:v>
                </c:pt>
                <c:pt idx="11">
                  <c:v>12.8</c:v>
                </c:pt>
                <c:pt idx="12">
                  <c:v>11.2</c:v>
                </c:pt>
                <c:pt idx="13">
                  <c:v>9.26</c:v>
                </c:pt>
                <c:pt idx="14">
                  <c:v>7.28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B5-9749-9A69-4B572F67B79D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data'!$F$31:$F$45</c:f>
              <c:numCache>
                <c:formatCode>General</c:formatCode>
                <c:ptCount val="15"/>
                <c:pt idx="0">
                  <c:v>0.25700000000000001</c:v>
                </c:pt>
                <c:pt idx="1">
                  <c:v>0.45500000000000002</c:v>
                </c:pt>
                <c:pt idx="2">
                  <c:v>0.97499999999999998</c:v>
                </c:pt>
                <c:pt idx="3">
                  <c:v>2.54</c:v>
                </c:pt>
                <c:pt idx="4">
                  <c:v>6.13</c:v>
                </c:pt>
                <c:pt idx="5">
                  <c:v>11.7</c:v>
                </c:pt>
                <c:pt idx="6">
                  <c:v>12.6</c:v>
                </c:pt>
                <c:pt idx="7">
                  <c:v>12.1</c:v>
                </c:pt>
                <c:pt idx="8">
                  <c:v>14.1</c:v>
                </c:pt>
                <c:pt idx="9">
                  <c:v>12.2</c:v>
                </c:pt>
                <c:pt idx="10">
                  <c:v>11.5</c:v>
                </c:pt>
                <c:pt idx="11">
                  <c:v>10.9</c:v>
                </c:pt>
                <c:pt idx="12">
                  <c:v>10.7</c:v>
                </c:pt>
                <c:pt idx="13">
                  <c:v>7.96</c:v>
                </c:pt>
                <c:pt idx="14">
                  <c:v>7.3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0B5-9749-9A69-4B572F67B79D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data'!$F$47:$F$61</c:f>
              <c:numCache>
                <c:formatCode>General</c:formatCode>
                <c:ptCount val="15"/>
                <c:pt idx="0">
                  <c:v>0.255</c:v>
                </c:pt>
                <c:pt idx="1">
                  <c:v>0.42699999999999999</c:v>
                </c:pt>
                <c:pt idx="2">
                  <c:v>1.01</c:v>
                </c:pt>
                <c:pt idx="3">
                  <c:v>2.6</c:v>
                </c:pt>
                <c:pt idx="4">
                  <c:v>6.6</c:v>
                </c:pt>
                <c:pt idx="5">
                  <c:v>10.7</c:v>
                </c:pt>
                <c:pt idx="6">
                  <c:v>13.4</c:v>
                </c:pt>
                <c:pt idx="7">
                  <c:v>11.4</c:v>
                </c:pt>
                <c:pt idx="8">
                  <c:v>15.2</c:v>
                </c:pt>
                <c:pt idx="9">
                  <c:v>12.8</c:v>
                </c:pt>
                <c:pt idx="10">
                  <c:v>11.6</c:v>
                </c:pt>
                <c:pt idx="11">
                  <c:v>11.4</c:v>
                </c:pt>
                <c:pt idx="12">
                  <c:v>10.1</c:v>
                </c:pt>
                <c:pt idx="13">
                  <c:v>8.93</c:v>
                </c:pt>
                <c:pt idx="14">
                  <c:v>7.13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0B5-9749-9A69-4B572F67B79D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data'!$F$63:$F$77</c:f>
              <c:numCache>
                <c:formatCode>General</c:formatCode>
                <c:ptCount val="15"/>
                <c:pt idx="0">
                  <c:v>0.26300000000000001</c:v>
                </c:pt>
                <c:pt idx="1">
                  <c:v>0.39600000000000002</c:v>
                </c:pt>
                <c:pt idx="2">
                  <c:v>0.97699999999999998</c:v>
                </c:pt>
                <c:pt idx="3">
                  <c:v>2.33</c:v>
                </c:pt>
                <c:pt idx="4">
                  <c:v>5.34</c:v>
                </c:pt>
                <c:pt idx="5">
                  <c:v>8.57</c:v>
                </c:pt>
                <c:pt idx="6">
                  <c:v>11.3</c:v>
                </c:pt>
                <c:pt idx="7">
                  <c:v>11.5</c:v>
                </c:pt>
                <c:pt idx="8">
                  <c:v>13.4</c:v>
                </c:pt>
                <c:pt idx="9">
                  <c:v>11.3</c:v>
                </c:pt>
                <c:pt idx="10">
                  <c:v>10.4</c:v>
                </c:pt>
                <c:pt idx="11">
                  <c:v>10.8</c:v>
                </c:pt>
                <c:pt idx="12">
                  <c:v>10.1</c:v>
                </c:pt>
                <c:pt idx="13">
                  <c:v>8.39</c:v>
                </c:pt>
                <c:pt idx="14">
                  <c:v>7.9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0B5-9749-9A69-4B572F67B79D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data'!$F$79:$F$93</c:f>
              <c:numCache>
                <c:formatCode>General</c:formatCode>
                <c:ptCount val="15"/>
                <c:pt idx="0">
                  <c:v>0.27600000000000002</c:v>
                </c:pt>
                <c:pt idx="1">
                  <c:v>0.5</c:v>
                </c:pt>
                <c:pt idx="2">
                  <c:v>0.97099999999999997</c:v>
                </c:pt>
                <c:pt idx="3">
                  <c:v>2.36</c:v>
                </c:pt>
                <c:pt idx="4">
                  <c:v>5.62</c:v>
                </c:pt>
                <c:pt idx="5">
                  <c:v>8.42</c:v>
                </c:pt>
                <c:pt idx="6">
                  <c:v>12.3</c:v>
                </c:pt>
                <c:pt idx="7">
                  <c:v>10.6</c:v>
                </c:pt>
                <c:pt idx="8">
                  <c:v>11.5</c:v>
                </c:pt>
                <c:pt idx="9">
                  <c:v>10.9</c:v>
                </c:pt>
                <c:pt idx="10">
                  <c:v>10.8</c:v>
                </c:pt>
                <c:pt idx="11">
                  <c:v>9.49</c:v>
                </c:pt>
                <c:pt idx="12">
                  <c:v>9.82</c:v>
                </c:pt>
                <c:pt idx="13">
                  <c:v>8.89</c:v>
                </c:pt>
                <c:pt idx="14">
                  <c:v>7.4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0B5-9749-9A69-4B572F67B79D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data'!$F$95:$F$109</c:f>
              <c:numCache>
                <c:formatCode>General</c:formatCode>
                <c:ptCount val="15"/>
                <c:pt idx="0">
                  <c:v>0.22800000000000001</c:v>
                </c:pt>
                <c:pt idx="1">
                  <c:v>0.49199999999999999</c:v>
                </c:pt>
                <c:pt idx="2">
                  <c:v>0.93500000000000005</c:v>
                </c:pt>
                <c:pt idx="3">
                  <c:v>2.35</c:v>
                </c:pt>
                <c:pt idx="4">
                  <c:v>5.47</c:v>
                </c:pt>
                <c:pt idx="5">
                  <c:v>9.1300000000000008</c:v>
                </c:pt>
                <c:pt idx="6">
                  <c:v>11.3</c:v>
                </c:pt>
                <c:pt idx="7">
                  <c:v>10.7</c:v>
                </c:pt>
                <c:pt idx="8">
                  <c:v>13.4</c:v>
                </c:pt>
                <c:pt idx="9">
                  <c:v>12.4</c:v>
                </c:pt>
                <c:pt idx="10">
                  <c:v>11</c:v>
                </c:pt>
                <c:pt idx="11">
                  <c:v>12.5</c:v>
                </c:pt>
                <c:pt idx="12">
                  <c:v>10.6</c:v>
                </c:pt>
                <c:pt idx="13">
                  <c:v>9.31</c:v>
                </c:pt>
                <c:pt idx="14">
                  <c:v>8.77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0B5-9749-9A69-4B572F67B79D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data'!$F$111:$F$125</c:f>
              <c:numCache>
                <c:formatCode>General</c:formatCode>
                <c:ptCount val="15"/>
                <c:pt idx="0">
                  <c:v>0.23300000000000001</c:v>
                </c:pt>
                <c:pt idx="1">
                  <c:v>0.44400000000000001</c:v>
                </c:pt>
                <c:pt idx="2">
                  <c:v>1.02</c:v>
                </c:pt>
                <c:pt idx="3">
                  <c:v>3.1</c:v>
                </c:pt>
                <c:pt idx="4">
                  <c:v>7.46</c:v>
                </c:pt>
                <c:pt idx="5">
                  <c:v>11.7</c:v>
                </c:pt>
                <c:pt idx="6">
                  <c:v>13.4</c:v>
                </c:pt>
                <c:pt idx="7">
                  <c:v>11.1</c:v>
                </c:pt>
                <c:pt idx="8">
                  <c:v>13.2</c:v>
                </c:pt>
                <c:pt idx="9">
                  <c:v>10.8</c:v>
                </c:pt>
                <c:pt idx="10">
                  <c:v>9.16</c:v>
                </c:pt>
                <c:pt idx="11">
                  <c:v>7.94</c:v>
                </c:pt>
                <c:pt idx="12">
                  <c:v>6.14</c:v>
                </c:pt>
                <c:pt idx="13">
                  <c:v>5.69</c:v>
                </c:pt>
                <c:pt idx="14">
                  <c:v>4.9400000000000004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0B5-9749-9A69-4B572F67B79D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data'!$F$127:$F$141</c:f>
              <c:numCache>
                <c:formatCode>General</c:formatCode>
                <c:ptCount val="15"/>
                <c:pt idx="0">
                  <c:v>0.24199999999999999</c:v>
                </c:pt>
                <c:pt idx="1">
                  <c:v>0.44400000000000001</c:v>
                </c:pt>
                <c:pt idx="2">
                  <c:v>0.92400000000000004</c:v>
                </c:pt>
                <c:pt idx="3">
                  <c:v>2.56</c:v>
                </c:pt>
                <c:pt idx="4">
                  <c:v>6.23</c:v>
                </c:pt>
                <c:pt idx="5">
                  <c:v>10.4</c:v>
                </c:pt>
                <c:pt idx="6">
                  <c:v>10.7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0B5-9749-9A69-4B572F67B79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data'!$N$132:$N$147</c:f>
              <c:numCache>
                <c:formatCode>0</c:formatCode>
                <c:ptCount val="16"/>
                <c:pt idx="0">
                  <c:v>32.4</c:v>
                </c:pt>
                <c:pt idx="1">
                  <c:v>32.1</c:v>
                </c:pt>
                <c:pt idx="2">
                  <c:v>29.7</c:v>
                </c:pt>
                <c:pt idx="3">
                  <c:v>30.6</c:v>
                </c:pt>
                <c:pt idx="4">
                  <c:v>31.2</c:v>
                </c:pt>
                <c:pt idx="5">
                  <c:v>32.700000000000003</c:v>
                </c:pt>
                <c:pt idx="6">
                  <c:v>29.3</c:v>
                </c:pt>
                <c:pt idx="7">
                  <c:v>37.6</c:v>
                </c:pt>
                <c:pt idx="8">
                  <c:v>34.4</c:v>
                </c:pt>
                <c:pt idx="9">
                  <c:v>23.8</c:v>
                </c:pt>
                <c:pt idx="10">
                  <c:v>25.5</c:v>
                </c:pt>
                <c:pt idx="11">
                  <c:v>27.9</c:v>
                </c:pt>
                <c:pt idx="12">
                  <c:v>23.5</c:v>
                </c:pt>
                <c:pt idx="13">
                  <c:v>29.1</c:v>
                </c:pt>
                <c:pt idx="14">
                  <c:v>31.3</c:v>
                </c:pt>
                <c:pt idx="15">
                  <c:v>26.6</c:v>
                </c:pt>
              </c:numCache>
            </c:numRef>
          </c:xVal>
          <c:yVal>
            <c:numRef>
              <c:f>'All data'!$O$132:$O$147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0B5-9749-9A69-4B572F67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33792"/>
        <c:axId val="-993280592"/>
      </c:scatterChart>
      <c:valAx>
        <c:axId val="-89513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Lactate mM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993280592"/>
        <c:crosses val="autoZero"/>
        <c:crossBetween val="midCat"/>
      </c:valAx>
      <c:valAx>
        <c:axId val="-993280592"/>
        <c:scaling>
          <c:orientation val="minMax"/>
          <c:max val="50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Glucose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95133792"/>
        <c:crosses val="autoZero"/>
        <c:crossBetween val="midCat"/>
        <c:majorUnit val="5"/>
        <c:minorUnit val="1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F7-5342-AC65-211A87588EA7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F7-5342-AC65-211A87588EA7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F7-5342-AC65-211A87588EA7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F7-5342-AC65-211A87588EA7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F7-5342-AC65-211A87588EA7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F7-5342-AC65-211A87588EA7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F7-5342-AC65-211A87588EA7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8F7-5342-AC65-211A87588EA7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8F7-5342-AC65-211A87588EA7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data'!$K$21:$K$35</c:f>
              <c:numCache>
                <c:formatCode>0.000</c:formatCode>
                <c:ptCount val="15"/>
                <c:pt idx="0">
                  <c:v>1.2000000000000011E-2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1.0000000000000231E-2</c:v>
                </c:pt>
                <c:pt idx="4">
                  <c:v>3.0000000000000249E-2</c:v>
                </c:pt>
                <c:pt idx="5">
                  <c:v>0</c:v>
                </c:pt>
                <c:pt idx="6">
                  <c:v>0.20000000000000107</c:v>
                </c:pt>
                <c:pt idx="7">
                  <c:v>0.20000000000000107</c:v>
                </c:pt>
                <c:pt idx="8">
                  <c:v>0.30000000000000071</c:v>
                </c:pt>
                <c:pt idx="9">
                  <c:v>0.59999999999999964</c:v>
                </c:pt>
                <c:pt idx="10">
                  <c:v>0.94999999999999929</c:v>
                </c:pt>
                <c:pt idx="11">
                  <c:v>1.9499999999999993</c:v>
                </c:pt>
                <c:pt idx="12">
                  <c:v>2.2200000000000006</c:v>
                </c:pt>
                <c:pt idx="13">
                  <c:v>4.0000000000000009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F7-5342-AC65-211A87588EA7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data'!$K$37:$K$51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1.0000000000000009E-3</c:v>
                </c:pt>
                <c:pt idx="2">
                  <c:v>6.0000000000000053E-3</c:v>
                </c:pt>
                <c:pt idx="3">
                  <c:v>1.0000000000000231E-2</c:v>
                </c:pt>
                <c:pt idx="4">
                  <c:v>1.9999999999999574E-2</c:v>
                </c:pt>
                <c:pt idx="5">
                  <c:v>3.9999999999999147E-2</c:v>
                </c:pt>
                <c:pt idx="6">
                  <c:v>0.19999999999999929</c:v>
                </c:pt>
                <c:pt idx="7">
                  <c:v>0.40000000000000036</c:v>
                </c:pt>
                <c:pt idx="8">
                  <c:v>0.30000000000000071</c:v>
                </c:pt>
                <c:pt idx="9">
                  <c:v>0.5</c:v>
                </c:pt>
                <c:pt idx="10">
                  <c:v>0.58999999999999986</c:v>
                </c:pt>
                <c:pt idx="11">
                  <c:v>1.0699999999999994</c:v>
                </c:pt>
                <c:pt idx="12">
                  <c:v>1.1799999999999997</c:v>
                </c:pt>
                <c:pt idx="13">
                  <c:v>2.6599999999999993</c:v>
                </c:pt>
                <c:pt idx="14">
                  <c:v>4.3600000000000003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8F7-5342-AC65-211A87588EA7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data'!$K$53:$K$67</c:f>
              <c:numCache>
                <c:formatCode>0.000</c:formatCode>
                <c:ptCount val="15"/>
                <c:pt idx="0">
                  <c:v>0</c:v>
                </c:pt>
                <c:pt idx="1">
                  <c:v>3.0000000000000027E-3</c:v>
                </c:pt>
                <c:pt idx="2">
                  <c:v>1.0000000000000009E-2</c:v>
                </c:pt>
                <c:pt idx="3">
                  <c:v>1.0000000000000231E-2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9.9999999999999645E-2</c:v>
                </c:pt>
                <c:pt idx="7">
                  <c:v>0.29999999999999893</c:v>
                </c:pt>
                <c:pt idx="8">
                  <c:v>0.29999999999999893</c:v>
                </c:pt>
                <c:pt idx="9">
                  <c:v>0.60000000000000142</c:v>
                </c:pt>
                <c:pt idx="10">
                  <c:v>2</c:v>
                </c:pt>
                <c:pt idx="11">
                  <c:v>4.1400000000000006</c:v>
                </c:pt>
                <c:pt idx="12">
                  <c:v>3.99</c:v>
                </c:pt>
                <c:pt idx="13">
                  <c:v>5.5299999999999994</c:v>
                </c:pt>
                <c:pt idx="14">
                  <c:v>5.7299999999999986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8F7-5342-AC65-211A87588EA7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data'!$K$69:$K$83</c:f>
              <c:numCache>
                <c:formatCode>0.000</c:formatCode>
                <c:ptCount val="15"/>
                <c:pt idx="0">
                  <c:v>3.0000000000000027E-3</c:v>
                </c:pt>
                <c:pt idx="1">
                  <c:v>1.3000000000000012E-2</c:v>
                </c:pt>
                <c:pt idx="2">
                  <c:v>1.0000000000000009E-2</c:v>
                </c:pt>
                <c:pt idx="3">
                  <c:v>1.9999999999999574E-2</c:v>
                </c:pt>
                <c:pt idx="4">
                  <c:v>3.0000000000000249E-2</c:v>
                </c:pt>
                <c:pt idx="5">
                  <c:v>4.0000000000000924E-2</c:v>
                </c:pt>
                <c:pt idx="6">
                  <c:v>9.9999999999999645E-2</c:v>
                </c:pt>
                <c:pt idx="7">
                  <c:v>0.20000000000000107</c:v>
                </c:pt>
                <c:pt idx="8">
                  <c:v>0.10000000000000142</c:v>
                </c:pt>
                <c:pt idx="9">
                  <c:v>0.29999999999999893</c:v>
                </c:pt>
                <c:pt idx="10">
                  <c:v>0.5</c:v>
                </c:pt>
                <c:pt idx="11">
                  <c:v>0.5</c:v>
                </c:pt>
                <c:pt idx="12">
                  <c:v>0.44999999999999929</c:v>
                </c:pt>
                <c:pt idx="13">
                  <c:v>1.17</c:v>
                </c:pt>
                <c:pt idx="14">
                  <c:v>1.1700000000000008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8F7-5342-AC65-211A87588EA7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data'!$K$85:$K$99</c:f>
              <c:numCache>
                <c:formatCode>0.000</c:formatCode>
                <c:ptCount val="15"/>
                <c:pt idx="0">
                  <c:v>0</c:v>
                </c:pt>
                <c:pt idx="1">
                  <c:v>1.0000000000000009E-3</c:v>
                </c:pt>
                <c:pt idx="2">
                  <c:v>3.0000000000000027E-3</c:v>
                </c:pt>
                <c:pt idx="3">
                  <c:v>3.0000000000000249E-2</c:v>
                </c:pt>
                <c:pt idx="4">
                  <c:v>2.0000000000000462E-2</c:v>
                </c:pt>
                <c:pt idx="5">
                  <c:v>5.0000000000000711E-2</c:v>
                </c:pt>
                <c:pt idx="6">
                  <c:v>9.9999999999999645E-2</c:v>
                </c:pt>
                <c:pt idx="7">
                  <c:v>0.30000000000000071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0.20000000000000107</c:v>
                </c:pt>
                <c:pt idx="11">
                  <c:v>0.5</c:v>
                </c:pt>
                <c:pt idx="12">
                  <c:v>0.40000000000000036</c:v>
                </c:pt>
                <c:pt idx="13">
                  <c:v>0.70000000000000107</c:v>
                </c:pt>
                <c:pt idx="14">
                  <c:v>0.53000000000000114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8F7-5342-AC65-211A87588EA7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data'!$K$101:$K$115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3.0000000000000027E-3</c:v>
                </c:pt>
                <c:pt idx="2">
                  <c:v>1.0000000000000009E-2</c:v>
                </c:pt>
                <c:pt idx="3">
                  <c:v>9.9999999999997868E-3</c:v>
                </c:pt>
                <c:pt idx="4">
                  <c:v>3.0000000000000249E-2</c:v>
                </c:pt>
                <c:pt idx="5">
                  <c:v>0.10000000000000142</c:v>
                </c:pt>
                <c:pt idx="6">
                  <c:v>0.20000000000000107</c:v>
                </c:pt>
                <c:pt idx="7">
                  <c:v>0.20000000000000107</c:v>
                </c:pt>
                <c:pt idx="8">
                  <c:v>0.30000000000000071</c:v>
                </c:pt>
                <c:pt idx="9">
                  <c:v>0.20000000000000107</c:v>
                </c:pt>
                <c:pt idx="10">
                  <c:v>0.40000000000000036</c:v>
                </c:pt>
                <c:pt idx="11">
                  <c:v>0.59999999999999964</c:v>
                </c:pt>
                <c:pt idx="12">
                  <c:v>0.35000000000000053</c:v>
                </c:pt>
                <c:pt idx="13">
                  <c:v>0.92000000000000082</c:v>
                </c:pt>
                <c:pt idx="14">
                  <c:v>0.95000000000000018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8F7-5342-AC65-211A87588EA7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data'!$K$117:$K$131</c:f>
              <c:numCache>
                <c:formatCode>0.000</c:formatCode>
                <c:ptCount val="15"/>
                <c:pt idx="0">
                  <c:v>1.0000000000000009E-3</c:v>
                </c:pt>
                <c:pt idx="1">
                  <c:v>1.0000000000000009E-3</c:v>
                </c:pt>
                <c:pt idx="2">
                  <c:v>0</c:v>
                </c:pt>
                <c:pt idx="3">
                  <c:v>1.0000000000000231E-2</c:v>
                </c:pt>
                <c:pt idx="4">
                  <c:v>2.0000000000000462E-2</c:v>
                </c:pt>
                <c:pt idx="5">
                  <c:v>0</c:v>
                </c:pt>
                <c:pt idx="6">
                  <c:v>0.20000000000000107</c:v>
                </c:pt>
                <c:pt idx="7">
                  <c:v>0.29999999999999893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0.29999999999999893</c:v>
                </c:pt>
                <c:pt idx="11">
                  <c:v>0.59999999999999964</c:v>
                </c:pt>
                <c:pt idx="12">
                  <c:v>0.45000000000000107</c:v>
                </c:pt>
                <c:pt idx="13">
                  <c:v>1.04</c:v>
                </c:pt>
                <c:pt idx="14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8F7-5342-AC65-211A87588EA7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data'!$K$133:$K$147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0</c:v>
                </c:pt>
                <c:pt idx="2">
                  <c:v>3.0000000000000027E-3</c:v>
                </c:pt>
                <c:pt idx="3">
                  <c:v>9.9999999999997868E-3</c:v>
                </c:pt>
                <c:pt idx="4">
                  <c:v>4.0000000000000036E-2</c:v>
                </c:pt>
                <c:pt idx="5">
                  <c:v>8.0000000000000071E-2</c:v>
                </c:pt>
                <c:pt idx="6">
                  <c:v>9.9999999999999645E-2</c:v>
                </c:pt>
                <c:pt idx="7">
                  <c:v>9.9999999999999645E-2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0.30000000000000071</c:v>
                </c:pt>
                <c:pt idx="11">
                  <c:v>0.5</c:v>
                </c:pt>
                <c:pt idx="12">
                  <c:v>0.40000000000000036</c:v>
                </c:pt>
                <c:pt idx="13">
                  <c:v>0.8100000000000005</c:v>
                </c:pt>
                <c:pt idx="14">
                  <c:v>0.87999999999999989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8F7-5342-AC65-211A87588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3282768"/>
        <c:axId val="-893822720"/>
      </c:scatterChart>
      <c:valAx>
        <c:axId val="-99328276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3822720"/>
        <c:crosses val="autoZero"/>
        <c:crossBetween val="midCat"/>
        <c:majorUnit val="2"/>
      </c:valAx>
      <c:valAx>
        <c:axId val="-893822720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993282768"/>
        <c:crosses val="autoZero"/>
        <c:crossBetween val="midCat"/>
        <c:minorUnit val="0.5"/>
      </c:valAx>
    </c:plotArea>
    <c:legend>
      <c:legendPos val="b"/>
      <c:legendEntry>
        <c:idx val="15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ko-KR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F5-224C-A206-DB5A9985622F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F5-224C-A206-DB5A9985622F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F5-224C-A206-DB5A9985622F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F5-224C-A206-DB5A9985622F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F5-224C-A206-DB5A9985622F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F5-224C-A206-DB5A9985622F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4F5-224C-A206-DB5A9985622F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4F5-224C-A206-DB5A9985622F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4F5-224C-A206-DB5A9985622F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data'!$L$21:$L$35</c:f>
              <c:numCache>
                <c:formatCode>0.000</c:formatCode>
                <c:ptCount val="15"/>
                <c:pt idx="7">
                  <c:v>2</c:v>
                </c:pt>
                <c:pt idx="8">
                  <c:v>1</c:v>
                </c:pt>
                <c:pt idx="9">
                  <c:v>1.6000000000000014</c:v>
                </c:pt>
                <c:pt idx="10">
                  <c:v>3.8500000000000014</c:v>
                </c:pt>
                <c:pt idx="11">
                  <c:v>2.9500000000000011</c:v>
                </c:pt>
                <c:pt idx="12">
                  <c:v>4.8100000000000005</c:v>
                </c:pt>
                <c:pt idx="13">
                  <c:v>3.16</c:v>
                </c:pt>
                <c:pt idx="14">
                  <c:v>3.6500000000000004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4F5-224C-A206-DB5A9985622F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data'!$L$37:$L$51</c:f>
              <c:numCache>
                <c:formatCode>0.000</c:formatCode>
                <c:ptCount val="15"/>
                <c:pt idx="7">
                  <c:v>0.69999999999999929</c:v>
                </c:pt>
                <c:pt idx="8">
                  <c:v>1.8999999999999986</c:v>
                </c:pt>
                <c:pt idx="9">
                  <c:v>0.69999999999999929</c:v>
                </c:pt>
                <c:pt idx="10">
                  <c:v>3.76</c:v>
                </c:pt>
                <c:pt idx="11">
                  <c:v>3.67</c:v>
                </c:pt>
                <c:pt idx="12">
                  <c:v>4.9099999999999993</c:v>
                </c:pt>
                <c:pt idx="13">
                  <c:v>3.8499999999999996</c:v>
                </c:pt>
                <c:pt idx="14">
                  <c:v>3.0299999999999994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4F5-224C-A206-DB5A9985622F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data'!$L$53:$L$67</c:f>
              <c:numCache>
                <c:formatCode>0.000</c:formatCode>
                <c:ptCount val="15"/>
                <c:pt idx="7">
                  <c:v>1.4000000000000004</c:v>
                </c:pt>
                <c:pt idx="8">
                  <c:v>0.80000000000000071</c:v>
                </c:pt>
                <c:pt idx="9">
                  <c:v>0.69999999999999929</c:v>
                </c:pt>
                <c:pt idx="10">
                  <c:v>2.6999999999999993</c:v>
                </c:pt>
                <c:pt idx="11">
                  <c:v>2.1999999999999993</c:v>
                </c:pt>
                <c:pt idx="12">
                  <c:v>4.33</c:v>
                </c:pt>
                <c:pt idx="13">
                  <c:v>2.9000000000000004</c:v>
                </c:pt>
                <c:pt idx="14">
                  <c:v>3.8000000000000007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F5-224C-A206-DB5A9985622F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data'!$L$69:$L$83</c:f>
              <c:numCache>
                <c:formatCode>0.000</c:formatCode>
                <c:ptCount val="15"/>
                <c:pt idx="8">
                  <c:v>0</c:v>
                </c:pt>
                <c:pt idx="9">
                  <c:v>0.20000000000000107</c:v>
                </c:pt>
                <c:pt idx="10">
                  <c:v>1.9000000000000004</c:v>
                </c:pt>
                <c:pt idx="11">
                  <c:v>3</c:v>
                </c:pt>
                <c:pt idx="12">
                  <c:v>4.2000000000000011</c:v>
                </c:pt>
                <c:pt idx="13">
                  <c:v>5.3100000000000005</c:v>
                </c:pt>
                <c:pt idx="14">
                  <c:v>6.82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4F5-224C-A206-DB5A9985622F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data'!$L$85:$L$99</c:f>
              <c:numCache>
                <c:formatCode>0.000</c:formatCode>
                <c:ptCount val="15"/>
                <c:pt idx="8">
                  <c:v>0</c:v>
                </c:pt>
                <c:pt idx="9">
                  <c:v>0.20000000000000284</c:v>
                </c:pt>
                <c:pt idx="10">
                  <c:v>3.8000000000000007</c:v>
                </c:pt>
                <c:pt idx="11">
                  <c:v>3.3000000000000007</c:v>
                </c:pt>
                <c:pt idx="12">
                  <c:v>4.1000000000000014</c:v>
                </c:pt>
                <c:pt idx="13">
                  <c:v>6.3000000000000007</c:v>
                </c:pt>
                <c:pt idx="14">
                  <c:v>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4F5-224C-A206-DB5A9985622F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data'!$L$101:$L$115</c:f>
              <c:numCache>
                <c:formatCode>0.000</c:formatCode>
                <c:ptCount val="15"/>
                <c:pt idx="9">
                  <c:v>0</c:v>
                </c:pt>
                <c:pt idx="10">
                  <c:v>2.4000000000000004</c:v>
                </c:pt>
                <c:pt idx="11">
                  <c:v>3.1000000000000014</c:v>
                </c:pt>
                <c:pt idx="12">
                  <c:v>5.86</c:v>
                </c:pt>
                <c:pt idx="13">
                  <c:v>5.66</c:v>
                </c:pt>
                <c:pt idx="14">
                  <c:v>7.3100000000000005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4F5-224C-A206-DB5A9985622F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data'!$L$117:$L$131</c:f>
              <c:numCache>
                <c:formatCode>0.000</c:formatCode>
                <c:ptCount val="15"/>
                <c:pt idx="8">
                  <c:v>0</c:v>
                </c:pt>
                <c:pt idx="9">
                  <c:v>1.2000000000000011</c:v>
                </c:pt>
                <c:pt idx="10">
                  <c:v>3.8000000000000007</c:v>
                </c:pt>
                <c:pt idx="11">
                  <c:v>4.5</c:v>
                </c:pt>
                <c:pt idx="12">
                  <c:v>6.68</c:v>
                </c:pt>
                <c:pt idx="13">
                  <c:v>7.1400000000000006</c:v>
                </c:pt>
                <c:pt idx="14">
                  <c:v>8.9400000000000013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4F5-224C-A206-DB5A9985622F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data'!$L$133:$L$147</c:f>
              <c:numCache>
                <c:formatCode>0.000</c:formatCode>
                <c:ptCount val="15"/>
                <c:pt idx="8">
                  <c:v>0</c:v>
                </c:pt>
                <c:pt idx="9">
                  <c:v>0.60000000000000142</c:v>
                </c:pt>
                <c:pt idx="10">
                  <c:v>2.8000000000000007</c:v>
                </c:pt>
                <c:pt idx="11">
                  <c:v>3.7000000000000011</c:v>
                </c:pt>
                <c:pt idx="12">
                  <c:v>5.6000000000000014</c:v>
                </c:pt>
                <c:pt idx="13">
                  <c:v>7.1400000000000006</c:v>
                </c:pt>
                <c:pt idx="14">
                  <c:v>10.740000000000002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4F5-224C-A206-DB5A99856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0035616"/>
        <c:axId val="-650028544"/>
      </c:scatterChart>
      <c:valAx>
        <c:axId val="-65003561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0028544"/>
        <c:crosses val="autoZero"/>
        <c:crossBetween val="midCat"/>
        <c:majorUnit val="2"/>
      </c:valAx>
      <c:valAx>
        <c:axId val="-650028544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0035616"/>
        <c:crosses val="autoZero"/>
        <c:crossBetween val="midCat"/>
        <c:minorUnit val="0.5"/>
      </c:valAx>
    </c:plotArea>
    <c:legend>
      <c:legendPos val="b"/>
      <c:legendEntry>
        <c:idx val="15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ko-KR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D7-C041-8DCB-A0F2451DC8D2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D7-C041-8DCB-A0F2451DC8D2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D7-C041-8DCB-A0F2451DC8D2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D7-C041-8DCB-A0F2451DC8D2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D7-C041-8DCB-A0F2451DC8D2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D7-C041-8DCB-A0F2451DC8D2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D7-C041-8DCB-A0F2451DC8D2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8D7-C041-8DCB-A0F2451DC8D2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8D7-C041-8DCB-A0F2451DC8D2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data'!$H$21:$H$35</c:f>
              <c:numCache>
                <c:formatCode>0.000</c:formatCode>
                <c:ptCount val="15"/>
                <c:pt idx="0">
                  <c:v>0.29799999999999999</c:v>
                </c:pt>
                <c:pt idx="1">
                  <c:v>0.373</c:v>
                </c:pt>
                <c:pt idx="2">
                  <c:v>1.1499999999999999</c:v>
                </c:pt>
                <c:pt idx="3">
                  <c:v>2.95</c:v>
                </c:pt>
                <c:pt idx="4">
                  <c:v>6.3</c:v>
                </c:pt>
                <c:pt idx="5">
                  <c:v>10</c:v>
                </c:pt>
                <c:pt idx="6">
                  <c:v>12.8</c:v>
                </c:pt>
                <c:pt idx="7">
                  <c:v>10.8</c:v>
                </c:pt>
                <c:pt idx="8">
                  <c:v>11.8</c:v>
                </c:pt>
                <c:pt idx="9">
                  <c:v>11.2</c:v>
                </c:pt>
                <c:pt idx="10">
                  <c:v>8.9499999999999993</c:v>
                </c:pt>
                <c:pt idx="11">
                  <c:v>9.85</c:v>
                </c:pt>
                <c:pt idx="12">
                  <c:v>7.99</c:v>
                </c:pt>
                <c:pt idx="13">
                  <c:v>9.64</c:v>
                </c:pt>
                <c:pt idx="14">
                  <c:v>9.15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D7-C041-8DCB-A0F2451DC8D2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data'!$H$37:$H$51</c:f>
              <c:numCache>
                <c:formatCode>0.000</c:formatCode>
                <c:ptCount val="15"/>
                <c:pt idx="0">
                  <c:v>0.23200000000000001</c:v>
                </c:pt>
                <c:pt idx="1">
                  <c:v>0.39100000000000001</c:v>
                </c:pt>
                <c:pt idx="2">
                  <c:v>1</c:v>
                </c:pt>
                <c:pt idx="3">
                  <c:v>2.58</c:v>
                </c:pt>
                <c:pt idx="4">
                  <c:v>5.75</c:v>
                </c:pt>
                <c:pt idx="5">
                  <c:v>9.8699999999999992</c:v>
                </c:pt>
                <c:pt idx="6">
                  <c:v>12.7</c:v>
                </c:pt>
                <c:pt idx="7">
                  <c:v>12</c:v>
                </c:pt>
                <c:pt idx="8">
                  <c:v>10.8</c:v>
                </c:pt>
                <c:pt idx="9">
                  <c:v>12</c:v>
                </c:pt>
                <c:pt idx="10">
                  <c:v>8.94</c:v>
                </c:pt>
                <c:pt idx="11">
                  <c:v>9.0299999999999994</c:v>
                </c:pt>
                <c:pt idx="12">
                  <c:v>7.79</c:v>
                </c:pt>
                <c:pt idx="13">
                  <c:v>8.85</c:v>
                </c:pt>
                <c:pt idx="14">
                  <c:v>9.67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8D7-C041-8DCB-A0F2451DC8D2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data'!$H$53:$H$67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0.41599999999999998</c:v>
                </c:pt>
                <c:pt idx="2">
                  <c:v>1.04</c:v>
                </c:pt>
                <c:pt idx="3">
                  <c:v>2.91</c:v>
                </c:pt>
                <c:pt idx="4">
                  <c:v>6.59</c:v>
                </c:pt>
                <c:pt idx="5">
                  <c:v>10.1</c:v>
                </c:pt>
                <c:pt idx="6">
                  <c:v>13</c:v>
                </c:pt>
                <c:pt idx="7">
                  <c:v>11.6</c:v>
                </c:pt>
                <c:pt idx="8">
                  <c:v>12.2</c:v>
                </c:pt>
                <c:pt idx="9">
                  <c:v>12.3</c:v>
                </c:pt>
                <c:pt idx="10">
                  <c:v>10.3</c:v>
                </c:pt>
                <c:pt idx="11">
                  <c:v>10.8</c:v>
                </c:pt>
                <c:pt idx="12">
                  <c:v>8.67</c:v>
                </c:pt>
                <c:pt idx="13">
                  <c:v>10.1</c:v>
                </c:pt>
                <c:pt idx="14">
                  <c:v>9.1999999999999993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8D7-C041-8DCB-A0F2451DC8D2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data'!$H$69:$H$83</c:f>
              <c:numCache>
                <c:formatCode>0.000</c:formatCode>
                <c:ptCount val="15"/>
                <c:pt idx="0">
                  <c:v>0.29099999999999998</c:v>
                </c:pt>
                <c:pt idx="1">
                  <c:v>0.51400000000000001</c:v>
                </c:pt>
                <c:pt idx="2">
                  <c:v>1.05</c:v>
                </c:pt>
                <c:pt idx="3">
                  <c:v>3.01</c:v>
                </c:pt>
                <c:pt idx="4">
                  <c:v>6.65</c:v>
                </c:pt>
                <c:pt idx="5">
                  <c:v>8.9</c:v>
                </c:pt>
                <c:pt idx="6">
                  <c:v>11.7</c:v>
                </c:pt>
                <c:pt idx="7">
                  <c:v>13.8</c:v>
                </c:pt>
                <c:pt idx="8">
                  <c:v>14.3</c:v>
                </c:pt>
                <c:pt idx="9">
                  <c:v>14.1</c:v>
                </c:pt>
                <c:pt idx="10">
                  <c:v>12.4</c:v>
                </c:pt>
                <c:pt idx="11">
                  <c:v>11.3</c:v>
                </c:pt>
                <c:pt idx="12">
                  <c:v>10.1</c:v>
                </c:pt>
                <c:pt idx="13">
                  <c:v>8.99</c:v>
                </c:pt>
                <c:pt idx="14">
                  <c:v>7.48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8D7-C041-8DCB-A0F2451DC8D2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data'!$H$85:$H$99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0.35299999999999998</c:v>
                </c:pt>
                <c:pt idx="2">
                  <c:v>0.97099999999999997</c:v>
                </c:pt>
                <c:pt idx="3">
                  <c:v>2.4900000000000002</c:v>
                </c:pt>
                <c:pt idx="4">
                  <c:v>6.23</c:v>
                </c:pt>
                <c:pt idx="5">
                  <c:v>8.32</c:v>
                </c:pt>
                <c:pt idx="6">
                  <c:v>12.1</c:v>
                </c:pt>
                <c:pt idx="7">
                  <c:v>14.8</c:v>
                </c:pt>
                <c:pt idx="8">
                  <c:v>17.100000000000001</c:v>
                </c:pt>
                <c:pt idx="9">
                  <c:v>16.899999999999999</c:v>
                </c:pt>
                <c:pt idx="10">
                  <c:v>13.3</c:v>
                </c:pt>
                <c:pt idx="11">
                  <c:v>13.8</c:v>
                </c:pt>
                <c:pt idx="12">
                  <c:v>13</c:v>
                </c:pt>
                <c:pt idx="13">
                  <c:v>10.8</c:v>
                </c:pt>
                <c:pt idx="14">
                  <c:v>8.9600000000000009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8D7-C041-8DCB-A0F2451DC8D2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data'!$H$101:$H$115</c:f>
              <c:numCache>
                <c:formatCode>0.000</c:formatCode>
                <c:ptCount val="15"/>
                <c:pt idx="0">
                  <c:v>0.254</c:v>
                </c:pt>
                <c:pt idx="1">
                  <c:v>0.38200000000000001</c:v>
                </c:pt>
                <c:pt idx="2">
                  <c:v>1.19</c:v>
                </c:pt>
                <c:pt idx="3">
                  <c:v>3</c:v>
                </c:pt>
                <c:pt idx="4">
                  <c:v>6.08</c:v>
                </c:pt>
                <c:pt idx="5">
                  <c:v>10.3</c:v>
                </c:pt>
                <c:pt idx="6">
                  <c:v>11.9</c:v>
                </c:pt>
                <c:pt idx="7">
                  <c:v>12.9</c:v>
                </c:pt>
                <c:pt idx="8">
                  <c:v>13.8</c:v>
                </c:pt>
                <c:pt idx="9">
                  <c:v>13.8</c:v>
                </c:pt>
                <c:pt idx="10">
                  <c:v>11.4</c:v>
                </c:pt>
                <c:pt idx="11">
                  <c:v>10.7</c:v>
                </c:pt>
                <c:pt idx="12">
                  <c:v>7.94</c:v>
                </c:pt>
                <c:pt idx="13">
                  <c:v>8.14</c:v>
                </c:pt>
                <c:pt idx="14">
                  <c:v>6.49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8D7-C041-8DCB-A0F2451DC8D2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data'!$H$117:$H$131</c:f>
              <c:numCache>
                <c:formatCode>0.000</c:formatCode>
                <c:ptCount val="15"/>
                <c:pt idx="0">
                  <c:v>0.255</c:v>
                </c:pt>
                <c:pt idx="1">
                  <c:v>0.42299999999999999</c:v>
                </c:pt>
                <c:pt idx="2">
                  <c:v>1.0900000000000001</c:v>
                </c:pt>
                <c:pt idx="3">
                  <c:v>2.85</c:v>
                </c:pt>
                <c:pt idx="4">
                  <c:v>6.62</c:v>
                </c:pt>
                <c:pt idx="5">
                  <c:v>10.199999999999999</c:v>
                </c:pt>
                <c:pt idx="6">
                  <c:v>12.3</c:v>
                </c:pt>
                <c:pt idx="7">
                  <c:v>14.2</c:v>
                </c:pt>
                <c:pt idx="8">
                  <c:v>15.9</c:v>
                </c:pt>
                <c:pt idx="9">
                  <c:v>14.7</c:v>
                </c:pt>
                <c:pt idx="10">
                  <c:v>12.1</c:v>
                </c:pt>
                <c:pt idx="11">
                  <c:v>11.4</c:v>
                </c:pt>
                <c:pt idx="12">
                  <c:v>9.2200000000000006</c:v>
                </c:pt>
                <c:pt idx="13">
                  <c:v>8.76</c:v>
                </c:pt>
                <c:pt idx="14">
                  <c:v>6.96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8D7-C041-8DCB-A0F2451DC8D2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data'!$H$133:$H$147</c:f>
              <c:numCache>
                <c:formatCode>0.000</c:formatCode>
                <c:ptCount val="15"/>
                <c:pt idx="0">
                  <c:v>0.17499999999999999</c:v>
                </c:pt>
                <c:pt idx="1">
                  <c:v>0.32700000000000001</c:v>
                </c:pt>
                <c:pt idx="2">
                  <c:v>0.71</c:v>
                </c:pt>
                <c:pt idx="3">
                  <c:v>2.0299999999999998</c:v>
                </c:pt>
                <c:pt idx="4">
                  <c:v>4.6399999999999997</c:v>
                </c:pt>
                <c:pt idx="5">
                  <c:v>7.6</c:v>
                </c:pt>
                <c:pt idx="6">
                  <c:v>12</c:v>
                </c:pt>
                <c:pt idx="7">
                  <c:v>16</c:v>
                </c:pt>
                <c:pt idx="8">
                  <c:v>17.100000000000001</c:v>
                </c:pt>
                <c:pt idx="9">
                  <c:v>16.5</c:v>
                </c:pt>
                <c:pt idx="10">
                  <c:v>14.3</c:v>
                </c:pt>
                <c:pt idx="11">
                  <c:v>13.4</c:v>
                </c:pt>
                <c:pt idx="12">
                  <c:v>11.5</c:v>
                </c:pt>
                <c:pt idx="13">
                  <c:v>9.9600000000000009</c:v>
                </c:pt>
                <c:pt idx="14">
                  <c:v>6.36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8D7-C041-8DCB-A0F2451DC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7328"/>
        <c:axId val="-653117664"/>
      </c:scatterChart>
      <c:valAx>
        <c:axId val="-65310732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7664"/>
        <c:crosses val="autoZero"/>
        <c:crossBetween val="midCat"/>
        <c:majorUnit val="2"/>
      </c:valAx>
      <c:valAx>
        <c:axId val="-653117664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3107328"/>
        <c:crosses val="autoZero"/>
        <c:crossBetween val="midCat"/>
        <c:minorUnit val="0.5"/>
      </c:valAx>
    </c:plotArea>
    <c:legend>
      <c:legendPos val="b"/>
      <c:legendEntry>
        <c:idx val="15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ko-KR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022696484425663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3-8C4D-87A1-37CF1EDD41CB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E3-8C4D-87A1-37CF1EDD41CB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E3-8C4D-87A1-37CF1EDD41CB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E3-8C4D-87A1-37CF1EDD41CB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E3-8C4D-87A1-37CF1EDD41CB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E3-8C4D-87A1-37CF1EDD41CB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5E3-8C4D-87A1-37CF1EDD41CB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5E3-8C4D-87A1-37CF1EDD41CB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5E3-8C4D-87A1-37CF1EDD41CB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data'!$J$21:$J$35</c:f>
              <c:numCache>
                <c:formatCode>General</c:formatCode>
                <c:ptCount val="15"/>
                <c:pt idx="0">
                  <c:v>13</c:v>
                </c:pt>
                <c:pt idx="1">
                  <c:v>13.2</c:v>
                </c:pt>
                <c:pt idx="2">
                  <c:v>13.2</c:v>
                </c:pt>
                <c:pt idx="3">
                  <c:v>13.3</c:v>
                </c:pt>
                <c:pt idx="4">
                  <c:v>13.3</c:v>
                </c:pt>
                <c:pt idx="5">
                  <c:v>13.6</c:v>
                </c:pt>
                <c:pt idx="6">
                  <c:v>13.5</c:v>
                </c:pt>
                <c:pt idx="7">
                  <c:v>14.3</c:v>
                </c:pt>
                <c:pt idx="8">
                  <c:v>14.1</c:v>
                </c:pt>
                <c:pt idx="9">
                  <c:v>14.4</c:v>
                </c:pt>
                <c:pt idx="10">
                  <c:v>14.1</c:v>
                </c:pt>
                <c:pt idx="11">
                  <c:v>13.1</c:v>
                </c:pt>
                <c:pt idx="12">
                  <c:v>12.9</c:v>
                </c:pt>
                <c:pt idx="13">
                  <c:v>11.4</c:v>
                </c:pt>
                <c:pt idx="14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5E3-8C4D-87A1-37CF1EDD41CB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data'!$J$37:$J$51</c:f>
              <c:numCache>
                <c:formatCode>General</c:formatCode>
                <c:ptCount val="15"/>
                <c:pt idx="0">
                  <c:v>13.1</c:v>
                </c:pt>
                <c:pt idx="1">
                  <c:v>13.3</c:v>
                </c:pt>
                <c:pt idx="2">
                  <c:v>13.2</c:v>
                </c:pt>
                <c:pt idx="3">
                  <c:v>13.4</c:v>
                </c:pt>
                <c:pt idx="4">
                  <c:v>13.6</c:v>
                </c:pt>
                <c:pt idx="5">
                  <c:v>13.4</c:v>
                </c:pt>
                <c:pt idx="6">
                  <c:v>13.5</c:v>
                </c:pt>
                <c:pt idx="7">
                  <c:v>14.3</c:v>
                </c:pt>
                <c:pt idx="8">
                  <c:v>14.2</c:v>
                </c:pt>
                <c:pt idx="9">
                  <c:v>14.4</c:v>
                </c:pt>
                <c:pt idx="10">
                  <c:v>14.4</c:v>
                </c:pt>
                <c:pt idx="11">
                  <c:v>14.2</c:v>
                </c:pt>
                <c:pt idx="12">
                  <c:v>14</c:v>
                </c:pt>
                <c:pt idx="13">
                  <c:v>11.7</c:v>
                </c:pt>
                <c:pt idx="14">
                  <c:v>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5E3-8C4D-87A1-37CF1EDD41CB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data'!$J$53:$J$67</c:f>
              <c:numCache>
                <c:formatCode>General</c:formatCode>
                <c:ptCount val="15"/>
                <c:pt idx="0">
                  <c:v>13.2</c:v>
                </c:pt>
                <c:pt idx="1">
                  <c:v>13.4</c:v>
                </c:pt>
                <c:pt idx="2">
                  <c:v>13.3</c:v>
                </c:pt>
                <c:pt idx="3">
                  <c:v>13.5</c:v>
                </c:pt>
                <c:pt idx="4">
                  <c:v>13.6</c:v>
                </c:pt>
                <c:pt idx="5">
                  <c:v>13.5</c:v>
                </c:pt>
                <c:pt idx="6">
                  <c:v>13.7</c:v>
                </c:pt>
                <c:pt idx="7">
                  <c:v>14.4</c:v>
                </c:pt>
                <c:pt idx="8">
                  <c:v>14.2</c:v>
                </c:pt>
                <c:pt idx="9">
                  <c:v>13.9</c:v>
                </c:pt>
                <c:pt idx="10">
                  <c:v>13.3</c:v>
                </c:pt>
                <c:pt idx="11">
                  <c:v>12.8</c:v>
                </c:pt>
                <c:pt idx="12">
                  <c:v>12.4</c:v>
                </c:pt>
                <c:pt idx="13">
                  <c:v>12</c:v>
                </c:pt>
                <c:pt idx="14">
                  <c:v>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5E3-8C4D-87A1-37CF1EDD41CB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data'!$J$69:$J$83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13.5</c:v>
                </c:pt>
                <c:pt idx="3">
                  <c:v>13.4</c:v>
                </c:pt>
                <c:pt idx="4">
                  <c:v>13.6</c:v>
                </c:pt>
                <c:pt idx="5">
                  <c:v>13.7</c:v>
                </c:pt>
                <c:pt idx="6">
                  <c:v>13.9</c:v>
                </c:pt>
                <c:pt idx="7">
                  <c:v>13.9</c:v>
                </c:pt>
                <c:pt idx="8">
                  <c:v>13.7</c:v>
                </c:pt>
                <c:pt idx="9">
                  <c:v>13.7</c:v>
                </c:pt>
                <c:pt idx="10">
                  <c:v>13.4</c:v>
                </c:pt>
                <c:pt idx="11">
                  <c:v>13.6</c:v>
                </c:pt>
                <c:pt idx="12">
                  <c:v>12.7</c:v>
                </c:pt>
                <c:pt idx="13">
                  <c:v>13.3</c:v>
                </c:pt>
                <c:pt idx="1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5E3-8C4D-87A1-37CF1EDD41CB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data'!$J$85:$J$99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13.8</c:v>
                </c:pt>
                <c:pt idx="3">
                  <c:v>13.6</c:v>
                </c:pt>
                <c:pt idx="4">
                  <c:v>13.6</c:v>
                </c:pt>
                <c:pt idx="5">
                  <c:v>13.8</c:v>
                </c:pt>
                <c:pt idx="6">
                  <c:v>14.1</c:v>
                </c:pt>
                <c:pt idx="7">
                  <c:v>13.7</c:v>
                </c:pt>
                <c:pt idx="8">
                  <c:v>13.8</c:v>
                </c:pt>
                <c:pt idx="9">
                  <c:v>13.8</c:v>
                </c:pt>
                <c:pt idx="10">
                  <c:v>13.3</c:v>
                </c:pt>
                <c:pt idx="11">
                  <c:v>13.4</c:v>
                </c:pt>
                <c:pt idx="12">
                  <c:v>12</c:v>
                </c:pt>
                <c:pt idx="13">
                  <c:v>12.9</c:v>
                </c:pt>
                <c:pt idx="14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5E3-8C4D-87A1-37CF1EDD41CB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data'!$J$101:$J$115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13.9</c:v>
                </c:pt>
                <c:pt idx="3">
                  <c:v>13.5</c:v>
                </c:pt>
                <c:pt idx="4">
                  <c:v>13.6</c:v>
                </c:pt>
                <c:pt idx="5">
                  <c:v>13.8</c:v>
                </c:pt>
                <c:pt idx="6">
                  <c:v>14.4</c:v>
                </c:pt>
                <c:pt idx="7">
                  <c:v>14.3</c:v>
                </c:pt>
                <c:pt idx="8">
                  <c:v>14.3</c:v>
                </c:pt>
                <c:pt idx="9">
                  <c:v>13.9</c:v>
                </c:pt>
                <c:pt idx="10">
                  <c:v>13.5</c:v>
                </c:pt>
                <c:pt idx="11">
                  <c:v>13.8</c:v>
                </c:pt>
                <c:pt idx="12">
                  <c:v>13.3</c:v>
                </c:pt>
                <c:pt idx="13">
                  <c:v>13.6</c:v>
                </c:pt>
                <c:pt idx="14">
                  <c:v>13.4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5E3-8C4D-87A1-37CF1EDD41CB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data'!$J$117:$J$131</c:f>
              <c:numCache>
                <c:formatCode>General</c:formatCode>
                <c:ptCount val="15"/>
                <c:pt idx="0">
                  <c:v>13.8</c:v>
                </c:pt>
                <c:pt idx="1">
                  <c:v>14.2</c:v>
                </c:pt>
                <c:pt idx="2">
                  <c:v>14</c:v>
                </c:pt>
                <c:pt idx="3">
                  <c:v>13.7</c:v>
                </c:pt>
                <c:pt idx="4">
                  <c:v>14.1</c:v>
                </c:pt>
                <c:pt idx="5">
                  <c:v>14</c:v>
                </c:pt>
                <c:pt idx="6">
                  <c:v>14.4</c:v>
                </c:pt>
                <c:pt idx="7">
                  <c:v>14.3</c:v>
                </c:pt>
                <c:pt idx="8">
                  <c:v>13.9</c:v>
                </c:pt>
                <c:pt idx="9">
                  <c:v>13.9</c:v>
                </c:pt>
                <c:pt idx="10">
                  <c:v>13.4</c:v>
                </c:pt>
                <c:pt idx="11">
                  <c:v>13.4</c:v>
                </c:pt>
                <c:pt idx="12">
                  <c:v>12.7</c:v>
                </c:pt>
                <c:pt idx="13">
                  <c:v>13.4</c:v>
                </c:pt>
                <c:pt idx="14">
                  <c:v>13.1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5E3-8C4D-87A1-37CF1EDD41CB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data'!$J$133:$J$147</c:f>
              <c:numCache>
                <c:formatCode>General</c:formatCode>
                <c:ptCount val="15"/>
                <c:pt idx="0">
                  <c:v>14</c:v>
                </c:pt>
                <c:pt idx="1">
                  <c:v>14.2</c:v>
                </c:pt>
                <c:pt idx="2">
                  <c:v>14.4</c:v>
                </c:pt>
                <c:pt idx="3">
                  <c:v>13.6</c:v>
                </c:pt>
                <c:pt idx="4">
                  <c:v>14</c:v>
                </c:pt>
                <c:pt idx="5">
                  <c:v>14.1</c:v>
                </c:pt>
                <c:pt idx="6">
                  <c:v>14.7</c:v>
                </c:pt>
                <c:pt idx="7">
                  <c:v>14.3</c:v>
                </c:pt>
                <c:pt idx="8">
                  <c:v>13.9</c:v>
                </c:pt>
                <c:pt idx="9">
                  <c:v>13.6</c:v>
                </c:pt>
                <c:pt idx="10">
                  <c:v>13.3</c:v>
                </c:pt>
                <c:pt idx="11">
                  <c:v>13.5</c:v>
                </c:pt>
                <c:pt idx="12">
                  <c:v>12.7</c:v>
                </c:pt>
                <c:pt idx="13">
                  <c:v>13.1</c:v>
                </c:pt>
                <c:pt idx="14">
                  <c:v>13.4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5E3-8C4D-87A1-37CF1EDD4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4064"/>
        <c:axId val="-653111680"/>
      </c:scatterChart>
      <c:valAx>
        <c:axId val="-65310406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1680"/>
        <c:crosses val="autoZero"/>
        <c:crossBetween val="midCat"/>
        <c:majorUnit val="2"/>
        <c:minorUnit val="1"/>
      </c:valAx>
      <c:valAx>
        <c:axId val="-653111680"/>
        <c:scaling>
          <c:orientation val="minMax"/>
          <c:max val="17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 Diameterµm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04064"/>
        <c:crosses val="autoZero"/>
        <c:crossBetween val="midCat"/>
        <c:majorUnit val="1"/>
        <c:minorUnit val="0.5"/>
      </c:valAx>
    </c:plotArea>
    <c:legend>
      <c:legendPos val="b"/>
      <c:layout>
        <c:manualLayout>
          <c:xMode val="edge"/>
          <c:yMode val="edge"/>
          <c:x val="1.221736226667664E-2"/>
          <c:y val="0.86162723600692437"/>
          <c:w val="0.98327771989383983"/>
          <c:h val="0.129419151833273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109750440589912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D-084B-BC10-E9D3B0CE4B99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3D-084B-BC10-E9D3B0CE4B99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3D-084B-BC10-E9D3B0CE4B99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3D-084B-BC10-E9D3B0CE4B99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3D-084B-BC10-E9D3B0CE4B99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3D-084B-BC10-E9D3B0CE4B99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3D-084B-BC10-E9D3B0CE4B99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3D-084B-BC10-E9D3B0CE4B99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3D-084B-BC10-E9D3B0CE4B99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data'!$N$20:$N$35</c:f>
              <c:numCache>
                <c:formatCode>0</c:formatCode>
                <c:ptCount val="16"/>
                <c:pt idx="0">
                  <c:v>31.8</c:v>
                </c:pt>
                <c:pt idx="1">
                  <c:v>30.9</c:v>
                </c:pt>
                <c:pt idx="2">
                  <c:v>27.9</c:v>
                </c:pt>
                <c:pt idx="3">
                  <c:v>26.1</c:v>
                </c:pt>
                <c:pt idx="4">
                  <c:v>24.4</c:v>
                </c:pt>
                <c:pt idx="5">
                  <c:v>25.6</c:v>
                </c:pt>
                <c:pt idx="6">
                  <c:v>28.4</c:v>
                </c:pt>
                <c:pt idx="7">
                  <c:v>32.5</c:v>
                </c:pt>
                <c:pt idx="8">
                  <c:v>29.5</c:v>
                </c:pt>
                <c:pt idx="9">
                  <c:v>10.5</c:v>
                </c:pt>
                <c:pt idx="10">
                  <c:v>12.5</c:v>
                </c:pt>
                <c:pt idx="11">
                  <c:v>26.5</c:v>
                </c:pt>
                <c:pt idx="12">
                  <c:v>25.1</c:v>
                </c:pt>
                <c:pt idx="13">
                  <c:v>31.8</c:v>
                </c:pt>
                <c:pt idx="14">
                  <c:v>33.6</c:v>
                </c:pt>
                <c:pt idx="15">
                  <c:v>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3D-084B-BC10-E9D3B0CE4B99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data'!$N$36:$N$51</c:f>
              <c:numCache>
                <c:formatCode>0</c:formatCode>
                <c:ptCount val="16"/>
                <c:pt idx="0">
                  <c:v>32.200000000000003</c:v>
                </c:pt>
                <c:pt idx="1">
                  <c:v>36.4</c:v>
                </c:pt>
                <c:pt idx="2">
                  <c:v>33.4</c:v>
                </c:pt>
                <c:pt idx="3">
                  <c:v>31.8</c:v>
                </c:pt>
                <c:pt idx="4">
                  <c:v>29.3</c:v>
                </c:pt>
                <c:pt idx="5">
                  <c:v>31.2</c:v>
                </c:pt>
                <c:pt idx="6">
                  <c:v>32.5</c:v>
                </c:pt>
                <c:pt idx="7">
                  <c:v>33.5</c:v>
                </c:pt>
                <c:pt idx="8">
                  <c:v>25.5</c:v>
                </c:pt>
                <c:pt idx="9">
                  <c:v>5.5</c:v>
                </c:pt>
                <c:pt idx="10">
                  <c:v>11.6</c:v>
                </c:pt>
                <c:pt idx="11">
                  <c:v>31.3</c:v>
                </c:pt>
                <c:pt idx="12">
                  <c:v>24.2</c:v>
                </c:pt>
                <c:pt idx="13">
                  <c:v>26.3</c:v>
                </c:pt>
                <c:pt idx="14">
                  <c:v>24.1</c:v>
                </c:pt>
                <c:pt idx="15">
                  <c:v>19.100000000000001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3D-084B-BC10-E9D3B0CE4B99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data'!$N$52:$N$67</c:f>
              <c:numCache>
                <c:formatCode>0</c:formatCode>
                <c:ptCount val="16"/>
                <c:pt idx="0">
                  <c:v>32</c:v>
                </c:pt>
                <c:pt idx="1">
                  <c:v>31.8</c:v>
                </c:pt>
                <c:pt idx="2">
                  <c:v>29</c:v>
                </c:pt>
                <c:pt idx="3">
                  <c:v>26.5</c:v>
                </c:pt>
                <c:pt idx="4">
                  <c:v>23.2</c:v>
                </c:pt>
                <c:pt idx="5">
                  <c:v>23.5</c:v>
                </c:pt>
                <c:pt idx="6">
                  <c:v>25.1</c:v>
                </c:pt>
                <c:pt idx="7">
                  <c:v>32.4</c:v>
                </c:pt>
                <c:pt idx="8">
                  <c:v>33.5</c:v>
                </c:pt>
                <c:pt idx="9">
                  <c:v>23.9</c:v>
                </c:pt>
                <c:pt idx="10">
                  <c:v>22.3</c:v>
                </c:pt>
                <c:pt idx="11">
                  <c:v>19.899999999999999</c:v>
                </c:pt>
                <c:pt idx="12">
                  <c:v>15.4</c:v>
                </c:pt>
                <c:pt idx="13">
                  <c:v>24.3</c:v>
                </c:pt>
                <c:pt idx="14">
                  <c:v>27.9</c:v>
                </c:pt>
                <c:pt idx="15">
                  <c:v>24.8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3D-084B-BC10-E9D3B0CE4B99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data'!$N$68:$N$83</c:f>
              <c:numCache>
                <c:formatCode>0</c:formatCode>
                <c:ptCount val="16"/>
                <c:pt idx="0">
                  <c:v>32.299999999999997</c:v>
                </c:pt>
                <c:pt idx="1">
                  <c:v>32.5</c:v>
                </c:pt>
                <c:pt idx="2">
                  <c:v>29.4</c:v>
                </c:pt>
                <c:pt idx="3">
                  <c:v>30.2</c:v>
                </c:pt>
                <c:pt idx="4">
                  <c:v>29.9</c:v>
                </c:pt>
                <c:pt idx="5">
                  <c:v>33.6</c:v>
                </c:pt>
                <c:pt idx="6">
                  <c:v>27.3</c:v>
                </c:pt>
                <c:pt idx="7">
                  <c:v>34.4</c:v>
                </c:pt>
                <c:pt idx="8">
                  <c:v>32.799999999999997</c:v>
                </c:pt>
                <c:pt idx="9">
                  <c:v>24.5</c:v>
                </c:pt>
                <c:pt idx="10">
                  <c:v>21.9</c:v>
                </c:pt>
                <c:pt idx="11">
                  <c:v>25.3</c:v>
                </c:pt>
                <c:pt idx="12">
                  <c:v>20.8</c:v>
                </c:pt>
                <c:pt idx="13">
                  <c:v>29.4</c:v>
                </c:pt>
                <c:pt idx="14">
                  <c:v>30.2</c:v>
                </c:pt>
                <c:pt idx="15">
                  <c:v>25.6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3D-084B-BC10-E9D3B0CE4B99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data'!$N$84:$N$99</c:f>
              <c:numCache>
                <c:formatCode>0</c:formatCode>
                <c:ptCount val="16"/>
                <c:pt idx="0">
                  <c:v>32.299999999999997</c:v>
                </c:pt>
                <c:pt idx="1">
                  <c:v>31.8</c:v>
                </c:pt>
                <c:pt idx="2">
                  <c:v>29.3</c:v>
                </c:pt>
                <c:pt idx="3">
                  <c:v>29.1</c:v>
                </c:pt>
                <c:pt idx="4">
                  <c:v>30.7</c:v>
                </c:pt>
                <c:pt idx="5">
                  <c:v>36.9</c:v>
                </c:pt>
                <c:pt idx="6">
                  <c:v>33.700000000000003</c:v>
                </c:pt>
                <c:pt idx="7">
                  <c:v>40.299999999999997</c:v>
                </c:pt>
                <c:pt idx="8">
                  <c:v>35.6</c:v>
                </c:pt>
                <c:pt idx="9">
                  <c:v>22.5</c:v>
                </c:pt>
                <c:pt idx="10">
                  <c:v>23.8</c:v>
                </c:pt>
                <c:pt idx="11">
                  <c:v>27</c:v>
                </c:pt>
                <c:pt idx="12">
                  <c:v>18.7</c:v>
                </c:pt>
                <c:pt idx="13">
                  <c:v>27</c:v>
                </c:pt>
                <c:pt idx="14">
                  <c:v>26.7</c:v>
                </c:pt>
                <c:pt idx="15">
                  <c:v>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E3D-084B-BC10-E9D3B0CE4B99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data'!$N$100:$N$115</c:f>
              <c:numCache>
                <c:formatCode>0</c:formatCode>
                <c:ptCount val="16"/>
                <c:pt idx="0">
                  <c:v>32.299999999999997</c:v>
                </c:pt>
                <c:pt idx="1">
                  <c:v>32.299999999999997</c:v>
                </c:pt>
                <c:pt idx="2">
                  <c:v>29.1</c:v>
                </c:pt>
                <c:pt idx="3">
                  <c:v>29.6</c:v>
                </c:pt>
                <c:pt idx="4">
                  <c:v>29.6</c:v>
                </c:pt>
                <c:pt idx="5">
                  <c:v>26.6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33</c:v>
                </c:pt>
                <c:pt idx="9">
                  <c:v>19.600000000000001</c:v>
                </c:pt>
                <c:pt idx="10">
                  <c:v>18.899999999999999</c:v>
                </c:pt>
                <c:pt idx="11">
                  <c:v>23.6</c:v>
                </c:pt>
                <c:pt idx="12">
                  <c:v>18.899999999999999</c:v>
                </c:pt>
                <c:pt idx="13">
                  <c:v>29.3</c:v>
                </c:pt>
                <c:pt idx="14">
                  <c:v>30.2</c:v>
                </c:pt>
                <c:pt idx="15">
                  <c:v>25.9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E3D-084B-BC10-E9D3B0CE4B99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data'!$N$116:$N$131</c:f>
              <c:numCache>
                <c:formatCode>0</c:formatCode>
                <c:ptCount val="16"/>
                <c:pt idx="0">
                  <c:v>32.299999999999997</c:v>
                </c:pt>
                <c:pt idx="1">
                  <c:v>31.5</c:v>
                </c:pt>
                <c:pt idx="2">
                  <c:v>29.4</c:v>
                </c:pt>
                <c:pt idx="3">
                  <c:v>29.5</c:v>
                </c:pt>
                <c:pt idx="4">
                  <c:v>29.6</c:v>
                </c:pt>
                <c:pt idx="5">
                  <c:v>30.4</c:v>
                </c:pt>
                <c:pt idx="6">
                  <c:v>24.2</c:v>
                </c:pt>
                <c:pt idx="7">
                  <c:v>29.9</c:v>
                </c:pt>
                <c:pt idx="8">
                  <c:v>28.1</c:v>
                </c:pt>
                <c:pt idx="9">
                  <c:v>16.100000000000001</c:v>
                </c:pt>
                <c:pt idx="10">
                  <c:v>19.3</c:v>
                </c:pt>
                <c:pt idx="11">
                  <c:v>26.1</c:v>
                </c:pt>
                <c:pt idx="12">
                  <c:v>23.9</c:v>
                </c:pt>
                <c:pt idx="13">
                  <c:v>32.200000000000003</c:v>
                </c:pt>
                <c:pt idx="14">
                  <c:v>34.5</c:v>
                </c:pt>
                <c:pt idx="15">
                  <c:v>28.6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E3D-084B-BC10-E9D3B0CE4B99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data'!$N$132:$N$147</c:f>
              <c:numCache>
                <c:formatCode>0</c:formatCode>
                <c:ptCount val="16"/>
                <c:pt idx="0">
                  <c:v>32.4</c:v>
                </c:pt>
                <c:pt idx="1">
                  <c:v>32.1</c:v>
                </c:pt>
                <c:pt idx="2">
                  <c:v>29.7</c:v>
                </c:pt>
                <c:pt idx="3">
                  <c:v>30.6</c:v>
                </c:pt>
                <c:pt idx="4">
                  <c:v>31.2</c:v>
                </c:pt>
                <c:pt idx="5">
                  <c:v>32.700000000000003</c:v>
                </c:pt>
                <c:pt idx="6">
                  <c:v>29.3</c:v>
                </c:pt>
                <c:pt idx="7">
                  <c:v>37.6</c:v>
                </c:pt>
                <c:pt idx="8">
                  <c:v>34.4</c:v>
                </c:pt>
                <c:pt idx="9">
                  <c:v>23.8</c:v>
                </c:pt>
                <c:pt idx="10">
                  <c:v>25.5</c:v>
                </c:pt>
                <c:pt idx="11">
                  <c:v>27.9</c:v>
                </c:pt>
                <c:pt idx="12">
                  <c:v>23.5</c:v>
                </c:pt>
                <c:pt idx="13">
                  <c:v>29.1</c:v>
                </c:pt>
                <c:pt idx="14">
                  <c:v>31.3</c:v>
                </c:pt>
                <c:pt idx="15">
                  <c:v>26.6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E3D-084B-BC10-E9D3B0CE4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6240"/>
        <c:axId val="-653116576"/>
      </c:scatterChart>
      <c:valAx>
        <c:axId val="-65310624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6576"/>
        <c:crosses val="autoZero"/>
        <c:crossBetween val="midCat"/>
        <c:majorUnit val="2"/>
        <c:minorUnit val="1"/>
      </c:valAx>
      <c:valAx>
        <c:axId val="-653116576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062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2290568865147706E-2"/>
          <c:y val="0.84827775635652836"/>
          <c:w val="0.88160521856981"/>
          <c:h val="0.1517220947232604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77217010602315"/>
          <c:y val="0.1093218413679055"/>
          <c:w val="0.84971587536914694"/>
          <c:h val="0.6110705015627674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28-8F44-BA50-61DA14A2CA59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28-8F44-BA50-61DA14A2CA59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28-8F44-BA50-61DA14A2CA59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28-8F44-BA50-61DA14A2CA59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28-8F44-BA50-61DA14A2CA59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28-8F44-BA50-61DA14A2CA59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28-8F44-BA50-61DA14A2CA59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28-8F44-BA50-61DA14A2CA59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28-8F44-BA50-61DA14A2CA59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data'!$O$20:$O$35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18.5</c:v>
                </c:pt>
                <c:pt idx="5">
                  <c:v>30.9</c:v>
                </c:pt>
                <c:pt idx="6">
                  <c:v>43.6</c:v>
                </c:pt>
                <c:pt idx="7">
                  <c:v>39.700000000000003</c:v>
                </c:pt>
                <c:pt idx="8">
                  <c:v>38.700000000000003</c:v>
                </c:pt>
                <c:pt idx="9">
                  <c:v>55.5</c:v>
                </c:pt>
                <c:pt idx="10">
                  <c:v>56</c:v>
                </c:pt>
                <c:pt idx="11">
                  <c:v>61.2</c:v>
                </c:pt>
                <c:pt idx="12">
                  <c:v>63.6</c:v>
                </c:pt>
                <c:pt idx="13">
                  <c:v>65.400000000000006</c:v>
                </c:pt>
                <c:pt idx="14">
                  <c:v>64</c:v>
                </c:pt>
                <c:pt idx="15">
                  <c:v>73.400000000000006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28-8F44-BA50-61DA14A2CA59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data'!$O$36:$O$51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13.6</c:v>
                </c:pt>
                <c:pt idx="4">
                  <c:v>22.1</c:v>
                </c:pt>
                <c:pt idx="5">
                  <c:v>31.5</c:v>
                </c:pt>
                <c:pt idx="6">
                  <c:v>44</c:v>
                </c:pt>
                <c:pt idx="7">
                  <c:v>41.9</c:v>
                </c:pt>
                <c:pt idx="8">
                  <c:v>42.6</c:v>
                </c:pt>
                <c:pt idx="9">
                  <c:v>60.4</c:v>
                </c:pt>
                <c:pt idx="10">
                  <c:v>67</c:v>
                </c:pt>
                <c:pt idx="11">
                  <c:v>72.400000000000006</c:v>
                </c:pt>
                <c:pt idx="12">
                  <c:v>78</c:v>
                </c:pt>
                <c:pt idx="13">
                  <c:v>79.599999999999994</c:v>
                </c:pt>
                <c:pt idx="14">
                  <c:v>79.2</c:v>
                </c:pt>
                <c:pt idx="15">
                  <c:v>91.6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28-8F44-BA50-61DA14A2CA59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data'!$O$52:$O$67</c:f>
              <c:numCache>
                <c:formatCode>General</c:formatCode>
                <c:ptCount val="16"/>
                <c:pt idx="0" formatCode="0">
                  <c:v>0</c:v>
                </c:pt>
                <c:pt idx="1">
                  <c:v>0</c:v>
                </c:pt>
                <c:pt idx="2" formatCode="0">
                  <c:v>5.7</c:v>
                </c:pt>
                <c:pt idx="3" formatCode="0">
                  <c:v>14.1</c:v>
                </c:pt>
                <c:pt idx="4" formatCode="0">
                  <c:v>22.4</c:v>
                </c:pt>
                <c:pt idx="5" formatCode="0">
                  <c:v>31.3</c:v>
                </c:pt>
                <c:pt idx="6" formatCode="0">
                  <c:v>43.7</c:v>
                </c:pt>
                <c:pt idx="7" formatCode="0">
                  <c:v>38.9</c:v>
                </c:pt>
                <c:pt idx="8" formatCode="0">
                  <c:v>31.7</c:v>
                </c:pt>
                <c:pt idx="9" formatCode="0">
                  <c:v>33.299999999999997</c:v>
                </c:pt>
                <c:pt idx="10" formatCode="0">
                  <c:v>26.2</c:v>
                </c:pt>
                <c:pt idx="11" formatCode="0">
                  <c:v>33.799999999999997</c:v>
                </c:pt>
                <c:pt idx="12" formatCode="0">
                  <c:v>38.9</c:v>
                </c:pt>
                <c:pt idx="13" formatCode="0">
                  <c:v>39.299999999999997</c:v>
                </c:pt>
                <c:pt idx="14" formatCode="0">
                  <c:v>37</c:v>
                </c:pt>
                <c:pt idx="15" formatCode="0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828-8F44-BA50-61DA14A2CA59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data'!$O$68:$O$83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828-8F44-BA50-61DA14A2CA59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data'!$O$84:$O$99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828-8F44-BA50-61DA14A2CA59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data'!$O$100:$O$115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828-8F44-BA50-61DA14A2CA59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data'!$O$116:$O$131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828-8F44-BA50-61DA14A2CA59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data'!$O$132:$O$147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828-8F44-BA50-61DA14A2C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11136"/>
        <c:axId val="-653115488"/>
      </c:scatterChart>
      <c:valAx>
        <c:axId val="-65311113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5488"/>
        <c:crosses val="autoZero"/>
        <c:crossBetween val="midCat"/>
        <c:majorUnit val="2"/>
        <c:minorUnit val="1"/>
      </c:valAx>
      <c:valAx>
        <c:axId val="-6531154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11136"/>
        <c:crosses val="autoZero"/>
        <c:crossBetween val="midCat"/>
        <c:majorUnit val="10"/>
        <c:minorUnit val="5"/>
      </c:valAx>
    </c:plotArea>
    <c:legend>
      <c:legendPos val="b"/>
      <c:layout>
        <c:manualLayout>
          <c:xMode val="edge"/>
          <c:yMode val="edge"/>
          <c:x val="4.3410627943608102E-2"/>
          <c:y val="0.84863079062198843"/>
          <c:w val="0.9322139805164662"/>
          <c:h val="0.151369191130240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2E-6648-89B8-ED47308A8E2D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2E-6648-89B8-ED47308A8E2D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2E-6648-89B8-ED47308A8E2D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2E-6648-89B8-ED47308A8E2D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2E-6648-89B8-ED47308A8E2D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2E-6648-89B8-ED47308A8E2D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82E-6648-89B8-ED47308A8E2D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82E-6648-89B8-ED47308A8E2D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82E-6648-89B8-ED47308A8E2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data'!$R$20:$R$35</c:f>
              <c:numCache>
                <c:formatCode>0.0</c:formatCode>
                <c:ptCount val="16"/>
                <c:pt idx="0">
                  <c:v>1.1599999999999999</c:v>
                </c:pt>
                <c:pt idx="1">
                  <c:v>1.58</c:v>
                </c:pt>
                <c:pt idx="2">
                  <c:v>2.14</c:v>
                </c:pt>
                <c:pt idx="3">
                  <c:v>3.41</c:v>
                </c:pt>
                <c:pt idx="4">
                  <c:v>4.9400000000000004</c:v>
                </c:pt>
                <c:pt idx="5">
                  <c:v>6.68</c:v>
                </c:pt>
                <c:pt idx="6">
                  <c:v>5.77</c:v>
                </c:pt>
                <c:pt idx="7">
                  <c:v>5.59</c:v>
                </c:pt>
                <c:pt idx="8">
                  <c:v>6.14</c:v>
                </c:pt>
                <c:pt idx="9">
                  <c:v>7.36</c:v>
                </c:pt>
                <c:pt idx="10">
                  <c:v>7.12</c:v>
                </c:pt>
                <c:pt idx="11">
                  <c:v>7.24</c:v>
                </c:pt>
                <c:pt idx="12">
                  <c:v>7.36</c:v>
                </c:pt>
                <c:pt idx="13">
                  <c:v>7.71</c:v>
                </c:pt>
                <c:pt idx="14">
                  <c:v>7.63</c:v>
                </c:pt>
                <c:pt idx="15">
                  <c:v>7.81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82E-6648-89B8-ED47308A8E2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data'!$R$36:$R$51</c:f>
              <c:numCache>
                <c:formatCode>0.0</c:formatCode>
                <c:ptCount val="16"/>
                <c:pt idx="0">
                  <c:v>1.2</c:v>
                </c:pt>
                <c:pt idx="1">
                  <c:v>1.62</c:v>
                </c:pt>
                <c:pt idx="2">
                  <c:v>2.1800000000000002</c:v>
                </c:pt>
                <c:pt idx="3">
                  <c:v>3.37</c:v>
                </c:pt>
                <c:pt idx="4">
                  <c:v>5.0199999999999996</c:v>
                </c:pt>
                <c:pt idx="5">
                  <c:v>6.96</c:v>
                </c:pt>
                <c:pt idx="6">
                  <c:v>6.26</c:v>
                </c:pt>
                <c:pt idx="7">
                  <c:v>5.78</c:v>
                </c:pt>
                <c:pt idx="8">
                  <c:v>6.34</c:v>
                </c:pt>
                <c:pt idx="9">
                  <c:v>7.56</c:v>
                </c:pt>
                <c:pt idx="10">
                  <c:v>7.56</c:v>
                </c:pt>
                <c:pt idx="11">
                  <c:v>7.61</c:v>
                </c:pt>
                <c:pt idx="12">
                  <c:v>7.69</c:v>
                </c:pt>
                <c:pt idx="13">
                  <c:v>8.01</c:v>
                </c:pt>
                <c:pt idx="14">
                  <c:v>7.92</c:v>
                </c:pt>
                <c:pt idx="15">
                  <c:v>8.16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82E-6648-89B8-ED47308A8E2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data'!$R$52:$R$67</c:f>
              <c:numCache>
                <c:formatCode>0.0</c:formatCode>
                <c:ptCount val="16"/>
                <c:pt idx="0">
                  <c:v>1.19</c:v>
                </c:pt>
                <c:pt idx="1">
                  <c:v>1.64</c:v>
                </c:pt>
                <c:pt idx="2">
                  <c:v>2.21</c:v>
                </c:pt>
                <c:pt idx="3">
                  <c:v>3.42</c:v>
                </c:pt>
                <c:pt idx="4">
                  <c:v>5.21</c:v>
                </c:pt>
                <c:pt idx="5">
                  <c:v>7.12</c:v>
                </c:pt>
                <c:pt idx="6">
                  <c:v>5.96</c:v>
                </c:pt>
                <c:pt idx="7">
                  <c:v>5.42</c:v>
                </c:pt>
                <c:pt idx="8">
                  <c:v>5.61</c:v>
                </c:pt>
                <c:pt idx="9">
                  <c:v>6.6</c:v>
                </c:pt>
                <c:pt idx="10">
                  <c:v>5.3</c:v>
                </c:pt>
                <c:pt idx="11">
                  <c:v>4.5199999999999996</c:v>
                </c:pt>
                <c:pt idx="12">
                  <c:v>4.42</c:v>
                </c:pt>
                <c:pt idx="13">
                  <c:v>4.79</c:v>
                </c:pt>
                <c:pt idx="14">
                  <c:v>5.37</c:v>
                </c:pt>
                <c:pt idx="15">
                  <c:v>6.04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82E-6648-89B8-ED47308A8E2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data'!$R$68:$R$83</c:f>
              <c:numCache>
                <c:formatCode>0.0</c:formatCode>
                <c:ptCount val="16"/>
                <c:pt idx="0">
                  <c:v>1.19</c:v>
                </c:pt>
                <c:pt idx="1">
                  <c:v>1.81</c:v>
                </c:pt>
                <c:pt idx="2">
                  <c:v>2.44</c:v>
                </c:pt>
                <c:pt idx="3">
                  <c:v>3.77</c:v>
                </c:pt>
                <c:pt idx="4">
                  <c:v>5.79</c:v>
                </c:pt>
                <c:pt idx="5">
                  <c:v>8.1300000000000008</c:v>
                </c:pt>
                <c:pt idx="6">
                  <c:v>3.72</c:v>
                </c:pt>
                <c:pt idx="7">
                  <c:v>3.07</c:v>
                </c:pt>
                <c:pt idx="8">
                  <c:v>4.2300000000000004</c:v>
                </c:pt>
                <c:pt idx="9">
                  <c:v>5.18</c:v>
                </c:pt>
                <c:pt idx="10">
                  <c:v>6.12</c:v>
                </c:pt>
                <c:pt idx="11">
                  <c:v>6.31</c:v>
                </c:pt>
                <c:pt idx="12">
                  <c:v>6.54</c:v>
                </c:pt>
                <c:pt idx="13">
                  <c:v>6.79</c:v>
                </c:pt>
                <c:pt idx="14">
                  <c:v>6.69</c:v>
                </c:pt>
                <c:pt idx="15">
                  <c:v>7.03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82E-6648-89B8-ED47308A8E2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data'!$R$84:$R$99</c:f>
              <c:numCache>
                <c:formatCode>0.0</c:formatCode>
                <c:ptCount val="16"/>
                <c:pt idx="0">
                  <c:v>1.18</c:v>
                </c:pt>
                <c:pt idx="1">
                  <c:v>1.73</c:v>
                </c:pt>
                <c:pt idx="2">
                  <c:v>2.36</c:v>
                </c:pt>
                <c:pt idx="3">
                  <c:v>3.49</c:v>
                </c:pt>
                <c:pt idx="4">
                  <c:v>5.15</c:v>
                </c:pt>
                <c:pt idx="5">
                  <c:v>7.22</c:v>
                </c:pt>
                <c:pt idx="6">
                  <c:v>4.6100000000000003</c:v>
                </c:pt>
                <c:pt idx="7">
                  <c:v>1.72</c:v>
                </c:pt>
                <c:pt idx="8">
                  <c:v>2.94</c:v>
                </c:pt>
                <c:pt idx="9">
                  <c:v>4.83</c:v>
                </c:pt>
                <c:pt idx="10">
                  <c:v>5.29</c:v>
                </c:pt>
                <c:pt idx="11">
                  <c:v>5.63</c:v>
                </c:pt>
                <c:pt idx="12">
                  <c:v>5.9</c:v>
                </c:pt>
                <c:pt idx="13">
                  <c:v>6.18</c:v>
                </c:pt>
                <c:pt idx="14">
                  <c:v>6.14</c:v>
                </c:pt>
                <c:pt idx="15">
                  <c:v>6.34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82E-6648-89B8-ED47308A8E2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data'!$R$100:$R$115</c:f>
              <c:numCache>
                <c:formatCode>0.0</c:formatCode>
                <c:ptCount val="16"/>
                <c:pt idx="0">
                  <c:v>1.19</c:v>
                </c:pt>
                <c:pt idx="1">
                  <c:v>1.83</c:v>
                </c:pt>
                <c:pt idx="2">
                  <c:v>2.44</c:v>
                </c:pt>
                <c:pt idx="3">
                  <c:v>3.81</c:v>
                </c:pt>
                <c:pt idx="4">
                  <c:v>5.85</c:v>
                </c:pt>
                <c:pt idx="5">
                  <c:v>8.14</c:v>
                </c:pt>
                <c:pt idx="6">
                  <c:v>3.49</c:v>
                </c:pt>
                <c:pt idx="7">
                  <c:v>3.24</c:v>
                </c:pt>
                <c:pt idx="8">
                  <c:v>4.88</c:v>
                </c:pt>
                <c:pt idx="9">
                  <c:v>6.03</c:v>
                </c:pt>
                <c:pt idx="10">
                  <c:v>6.4</c:v>
                </c:pt>
                <c:pt idx="11">
                  <c:v>6.42</c:v>
                </c:pt>
                <c:pt idx="12">
                  <c:v>6.38</c:v>
                </c:pt>
                <c:pt idx="13">
                  <c:v>6.55</c:v>
                </c:pt>
                <c:pt idx="14">
                  <c:v>6.55</c:v>
                </c:pt>
                <c:pt idx="15">
                  <c:v>6.74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82E-6648-89B8-ED47308A8E2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data'!$R$116:$R$131</c:f>
              <c:numCache>
                <c:formatCode>0.0</c:formatCode>
                <c:ptCount val="16"/>
                <c:pt idx="0">
                  <c:v>1.1499999999999999</c:v>
                </c:pt>
                <c:pt idx="1">
                  <c:v>1.79</c:v>
                </c:pt>
                <c:pt idx="2">
                  <c:v>2.4300000000000002</c:v>
                </c:pt>
                <c:pt idx="3">
                  <c:v>3.76</c:v>
                </c:pt>
                <c:pt idx="4">
                  <c:v>5.77</c:v>
                </c:pt>
                <c:pt idx="5">
                  <c:v>8.1199999999999992</c:v>
                </c:pt>
                <c:pt idx="6">
                  <c:v>3.48</c:v>
                </c:pt>
                <c:pt idx="7">
                  <c:v>3.18</c:v>
                </c:pt>
                <c:pt idx="8">
                  <c:v>4.8600000000000003</c:v>
                </c:pt>
                <c:pt idx="9">
                  <c:v>5.93</c:v>
                </c:pt>
                <c:pt idx="10">
                  <c:v>6.21</c:v>
                </c:pt>
                <c:pt idx="11">
                  <c:v>6.38</c:v>
                </c:pt>
                <c:pt idx="12">
                  <c:v>6.6</c:v>
                </c:pt>
                <c:pt idx="13">
                  <c:v>6.72</c:v>
                </c:pt>
                <c:pt idx="14">
                  <c:v>6.59</c:v>
                </c:pt>
                <c:pt idx="15">
                  <c:v>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82E-6648-89B8-ED47308A8E2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data'!$R$132:$R$147</c:f>
              <c:numCache>
                <c:formatCode>0.0</c:formatCode>
                <c:ptCount val="16"/>
                <c:pt idx="0">
                  <c:v>1.17</c:v>
                </c:pt>
                <c:pt idx="1">
                  <c:v>1.62</c:v>
                </c:pt>
                <c:pt idx="2">
                  <c:v>2.15</c:v>
                </c:pt>
                <c:pt idx="3">
                  <c:v>3.19</c:v>
                </c:pt>
                <c:pt idx="4">
                  <c:v>4.79</c:v>
                </c:pt>
                <c:pt idx="5">
                  <c:v>7.22</c:v>
                </c:pt>
                <c:pt idx="6">
                  <c:v>7.16</c:v>
                </c:pt>
                <c:pt idx="7">
                  <c:v>2.4300000000000002</c:v>
                </c:pt>
                <c:pt idx="8">
                  <c:v>3.07</c:v>
                </c:pt>
                <c:pt idx="9">
                  <c:v>5.54</c:v>
                </c:pt>
                <c:pt idx="10">
                  <c:v>5.98</c:v>
                </c:pt>
                <c:pt idx="11">
                  <c:v>6.32</c:v>
                </c:pt>
                <c:pt idx="12">
                  <c:v>6.6</c:v>
                </c:pt>
                <c:pt idx="13">
                  <c:v>6.87</c:v>
                </c:pt>
                <c:pt idx="14">
                  <c:v>6.76</c:v>
                </c:pt>
                <c:pt idx="15">
                  <c:v>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82E-6648-89B8-ED47308A8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10592"/>
        <c:axId val="-652707792"/>
      </c:scatterChart>
      <c:valAx>
        <c:axId val="-65311059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7792"/>
        <c:crosses val="autoZero"/>
        <c:crossBetween val="midCat"/>
        <c:majorUnit val="2"/>
        <c:minorUnit val="1"/>
      </c:valAx>
      <c:valAx>
        <c:axId val="-65270779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105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9.5271299144514317E-3"/>
          <c:y val="0.84818088150779669"/>
          <c:w val="0.99047287008554852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20898277916769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37-ED4E-AF0E-DF117C54F5C8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37-ED4E-AF0E-DF117C54F5C8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37-ED4E-AF0E-DF117C54F5C8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37-ED4E-AF0E-DF117C54F5C8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37-ED4E-AF0E-DF117C54F5C8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37-ED4E-AF0E-DF117C54F5C8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537-ED4E-AF0E-DF117C54F5C8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537-ED4E-AF0E-DF117C54F5C8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37-ED4E-AF0E-DF117C54F5C8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data'!$Q$20:$Q$35</c:f>
              <c:numCache>
                <c:formatCode>0.0</c:formatCode>
                <c:ptCount val="16"/>
                <c:pt idx="0">
                  <c:v>2.11</c:v>
                </c:pt>
                <c:pt idx="1">
                  <c:v>1.93</c:v>
                </c:pt>
                <c:pt idx="2">
                  <c:v>1.78</c:v>
                </c:pt>
                <c:pt idx="3">
                  <c:v>1.85</c:v>
                </c:pt>
                <c:pt idx="4">
                  <c:v>2.2400000000000002</c:v>
                </c:pt>
                <c:pt idx="5">
                  <c:v>2.42</c:v>
                </c:pt>
                <c:pt idx="6">
                  <c:v>2.83</c:v>
                </c:pt>
                <c:pt idx="7">
                  <c:v>2.61</c:v>
                </c:pt>
                <c:pt idx="8">
                  <c:v>2.57</c:v>
                </c:pt>
                <c:pt idx="9">
                  <c:v>2.64</c:v>
                </c:pt>
                <c:pt idx="10">
                  <c:v>2.66</c:v>
                </c:pt>
                <c:pt idx="11">
                  <c:v>2.36</c:v>
                </c:pt>
                <c:pt idx="12">
                  <c:v>2.54</c:v>
                </c:pt>
                <c:pt idx="13">
                  <c:v>2.81</c:v>
                </c:pt>
                <c:pt idx="14">
                  <c:v>2.68</c:v>
                </c:pt>
                <c:pt idx="15">
                  <c:v>3.23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37-ED4E-AF0E-DF117C54F5C8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data'!$Q$36:$Q$51</c:f>
              <c:numCache>
                <c:formatCode>0.0</c:formatCode>
                <c:ptCount val="16"/>
                <c:pt idx="0">
                  <c:v>2.2200000000000002</c:v>
                </c:pt>
                <c:pt idx="1">
                  <c:v>2.11</c:v>
                </c:pt>
                <c:pt idx="2">
                  <c:v>1.92</c:v>
                </c:pt>
                <c:pt idx="3">
                  <c:v>1.93</c:v>
                </c:pt>
                <c:pt idx="4">
                  <c:v>2.38</c:v>
                </c:pt>
                <c:pt idx="5">
                  <c:v>2.5</c:v>
                </c:pt>
                <c:pt idx="6">
                  <c:v>2.66</c:v>
                </c:pt>
                <c:pt idx="7">
                  <c:v>2.2799999999999998</c:v>
                </c:pt>
                <c:pt idx="8">
                  <c:v>2.67</c:v>
                </c:pt>
                <c:pt idx="9">
                  <c:v>2.63</c:v>
                </c:pt>
                <c:pt idx="10">
                  <c:v>2.62</c:v>
                </c:pt>
                <c:pt idx="11">
                  <c:v>2.33</c:v>
                </c:pt>
                <c:pt idx="12">
                  <c:v>2.4</c:v>
                </c:pt>
                <c:pt idx="13">
                  <c:v>2.65</c:v>
                </c:pt>
                <c:pt idx="14">
                  <c:v>2.46</c:v>
                </c:pt>
                <c:pt idx="15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37-ED4E-AF0E-DF117C54F5C8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data'!$Q$52:$Q$67</c:f>
              <c:numCache>
                <c:formatCode>0.0</c:formatCode>
                <c:ptCount val="16"/>
                <c:pt idx="0">
                  <c:v>2.14</c:v>
                </c:pt>
                <c:pt idx="1">
                  <c:v>2.0499999999999998</c:v>
                </c:pt>
                <c:pt idx="2">
                  <c:v>1.92</c:v>
                </c:pt>
                <c:pt idx="3">
                  <c:v>1.93</c:v>
                </c:pt>
                <c:pt idx="4">
                  <c:v>2.4</c:v>
                </c:pt>
                <c:pt idx="5">
                  <c:v>2.4700000000000002</c:v>
                </c:pt>
                <c:pt idx="6">
                  <c:v>2.61</c:v>
                </c:pt>
                <c:pt idx="7">
                  <c:v>2.5</c:v>
                </c:pt>
                <c:pt idx="8">
                  <c:v>2.73</c:v>
                </c:pt>
                <c:pt idx="9">
                  <c:v>3.04</c:v>
                </c:pt>
                <c:pt idx="10">
                  <c:v>3.51</c:v>
                </c:pt>
                <c:pt idx="11">
                  <c:v>3.43</c:v>
                </c:pt>
                <c:pt idx="12">
                  <c:v>3.68</c:v>
                </c:pt>
                <c:pt idx="13">
                  <c:v>3.91</c:v>
                </c:pt>
                <c:pt idx="14">
                  <c:v>3.83</c:v>
                </c:pt>
                <c:pt idx="15">
                  <c:v>3.97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537-ED4E-AF0E-DF117C54F5C8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data'!$Q$68:$Q$83</c:f>
              <c:numCache>
                <c:formatCode>0.0</c:formatCode>
                <c:ptCount val="16"/>
                <c:pt idx="0">
                  <c:v>2.16</c:v>
                </c:pt>
                <c:pt idx="1">
                  <c:v>2.02</c:v>
                </c:pt>
                <c:pt idx="2">
                  <c:v>1.86</c:v>
                </c:pt>
                <c:pt idx="3">
                  <c:v>1.93</c:v>
                </c:pt>
                <c:pt idx="4">
                  <c:v>2.44</c:v>
                </c:pt>
                <c:pt idx="5">
                  <c:v>2.38</c:v>
                </c:pt>
                <c:pt idx="6">
                  <c:v>2.71</c:v>
                </c:pt>
                <c:pt idx="7">
                  <c:v>2.77</c:v>
                </c:pt>
                <c:pt idx="8">
                  <c:v>3.07</c:v>
                </c:pt>
                <c:pt idx="9">
                  <c:v>3.17</c:v>
                </c:pt>
                <c:pt idx="10">
                  <c:v>3.2</c:v>
                </c:pt>
                <c:pt idx="11">
                  <c:v>3.02</c:v>
                </c:pt>
                <c:pt idx="12">
                  <c:v>3.18</c:v>
                </c:pt>
                <c:pt idx="13">
                  <c:v>3.33</c:v>
                </c:pt>
                <c:pt idx="14">
                  <c:v>3.42</c:v>
                </c:pt>
                <c:pt idx="15">
                  <c:v>3.65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537-ED4E-AF0E-DF117C54F5C8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data'!$Q$84:$Q$99</c:f>
              <c:numCache>
                <c:formatCode>0.0</c:formatCode>
                <c:ptCount val="16"/>
                <c:pt idx="0">
                  <c:v>2.08</c:v>
                </c:pt>
                <c:pt idx="1">
                  <c:v>2.09</c:v>
                </c:pt>
                <c:pt idx="2">
                  <c:v>1.91</c:v>
                </c:pt>
                <c:pt idx="3">
                  <c:v>1.94</c:v>
                </c:pt>
                <c:pt idx="4">
                  <c:v>2.38</c:v>
                </c:pt>
                <c:pt idx="5">
                  <c:v>2.4300000000000002</c:v>
                </c:pt>
                <c:pt idx="6">
                  <c:v>2.71</c:v>
                </c:pt>
                <c:pt idx="7">
                  <c:v>2.77</c:v>
                </c:pt>
                <c:pt idx="8">
                  <c:v>2.98</c:v>
                </c:pt>
                <c:pt idx="9">
                  <c:v>3.23</c:v>
                </c:pt>
                <c:pt idx="10">
                  <c:v>2.99</c:v>
                </c:pt>
                <c:pt idx="11">
                  <c:v>2.63</c:v>
                </c:pt>
                <c:pt idx="12">
                  <c:v>2.82</c:v>
                </c:pt>
                <c:pt idx="13">
                  <c:v>2.97</c:v>
                </c:pt>
                <c:pt idx="14">
                  <c:v>3.07</c:v>
                </c:pt>
                <c:pt idx="15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537-ED4E-AF0E-DF117C54F5C8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data'!$Q$100:$Q$115</c:f>
              <c:numCache>
                <c:formatCode>0.0</c:formatCode>
                <c:ptCount val="16"/>
                <c:pt idx="0">
                  <c:v>2.12</c:v>
                </c:pt>
                <c:pt idx="1">
                  <c:v>2.13</c:v>
                </c:pt>
                <c:pt idx="2">
                  <c:v>1.8</c:v>
                </c:pt>
                <c:pt idx="3">
                  <c:v>1.86</c:v>
                </c:pt>
                <c:pt idx="4">
                  <c:v>2.2599999999999998</c:v>
                </c:pt>
                <c:pt idx="5">
                  <c:v>2.3199999999999998</c:v>
                </c:pt>
                <c:pt idx="6">
                  <c:v>2.69</c:v>
                </c:pt>
                <c:pt idx="7">
                  <c:v>2.85</c:v>
                </c:pt>
                <c:pt idx="8">
                  <c:v>3.02</c:v>
                </c:pt>
                <c:pt idx="9">
                  <c:v>3.1</c:v>
                </c:pt>
                <c:pt idx="10">
                  <c:v>3.19</c:v>
                </c:pt>
                <c:pt idx="11">
                  <c:v>3.1</c:v>
                </c:pt>
                <c:pt idx="12">
                  <c:v>3.53</c:v>
                </c:pt>
                <c:pt idx="13">
                  <c:v>3.85</c:v>
                </c:pt>
                <c:pt idx="14">
                  <c:v>3.99</c:v>
                </c:pt>
                <c:pt idx="15">
                  <c:v>4.38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537-ED4E-AF0E-DF117C54F5C8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data'!$Q$116:$Q$131</c:f>
              <c:numCache>
                <c:formatCode>0.0</c:formatCode>
                <c:ptCount val="16"/>
                <c:pt idx="0">
                  <c:v>2.16</c:v>
                </c:pt>
                <c:pt idx="1">
                  <c:v>2.09</c:v>
                </c:pt>
                <c:pt idx="2">
                  <c:v>1.86</c:v>
                </c:pt>
                <c:pt idx="3">
                  <c:v>1.88</c:v>
                </c:pt>
                <c:pt idx="4">
                  <c:v>2.29</c:v>
                </c:pt>
                <c:pt idx="5">
                  <c:v>2.4300000000000002</c:v>
                </c:pt>
                <c:pt idx="6">
                  <c:v>2.67</c:v>
                </c:pt>
                <c:pt idx="7">
                  <c:v>2.58</c:v>
                </c:pt>
                <c:pt idx="8">
                  <c:v>2.95</c:v>
                </c:pt>
                <c:pt idx="9">
                  <c:v>2.98</c:v>
                </c:pt>
                <c:pt idx="10">
                  <c:v>3.2</c:v>
                </c:pt>
                <c:pt idx="11">
                  <c:v>3.03</c:v>
                </c:pt>
                <c:pt idx="12">
                  <c:v>3.09</c:v>
                </c:pt>
                <c:pt idx="13">
                  <c:v>3.41</c:v>
                </c:pt>
                <c:pt idx="14">
                  <c:v>3.52</c:v>
                </c:pt>
                <c:pt idx="15">
                  <c:v>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537-ED4E-AF0E-DF117C54F5C8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data'!$Q$132:$Q$147</c:f>
              <c:numCache>
                <c:formatCode>0.0</c:formatCode>
                <c:ptCount val="16"/>
                <c:pt idx="0">
                  <c:v>1.99</c:v>
                </c:pt>
                <c:pt idx="1">
                  <c:v>2.13</c:v>
                </c:pt>
                <c:pt idx="2">
                  <c:v>1.9</c:v>
                </c:pt>
                <c:pt idx="3">
                  <c:v>1.93</c:v>
                </c:pt>
                <c:pt idx="4">
                  <c:v>2.21</c:v>
                </c:pt>
                <c:pt idx="5">
                  <c:v>2.23</c:v>
                </c:pt>
                <c:pt idx="6">
                  <c:v>2.69</c:v>
                </c:pt>
                <c:pt idx="7">
                  <c:v>2.7</c:v>
                </c:pt>
                <c:pt idx="8">
                  <c:v>2.77</c:v>
                </c:pt>
                <c:pt idx="9">
                  <c:v>2.93</c:v>
                </c:pt>
                <c:pt idx="10">
                  <c:v>2.89</c:v>
                </c:pt>
                <c:pt idx="11">
                  <c:v>2.67</c:v>
                </c:pt>
                <c:pt idx="12">
                  <c:v>2.6</c:v>
                </c:pt>
                <c:pt idx="13">
                  <c:v>2.75</c:v>
                </c:pt>
                <c:pt idx="14">
                  <c:v>2.8</c:v>
                </c:pt>
                <c:pt idx="15">
                  <c:v>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537-ED4E-AF0E-DF117C54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13232"/>
        <c:axId val="-652699632"/>
      </c:scatterChart>
      <c:valAx>
        <c:axId val="-65271323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699632"/>
        <c:crosses val="autoZero"/>
        <c:crossBetween val="midCat"/>
        <c:majorUnit val="2"/>
        <c:minorUnit val="1"/>
      </c:valAx>
      <c:valAx>
        <c:axId val="-652699632"/>
        <c:scaling>
          <c:orientation val="minMax"/>
          <c:max val="6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-652713232"/>
        <c:crosses val="autoZero"/>
        <c:crossBetween val="midCat"/>
        <c:majorUnit val="0.5"/>
        <c:minorUnit val="0.5"/>
      </c:valAx>
    </c:plotArea>
    <c:legend>
      <c:legendPos val="b"/>
      <c:layout>
        <c:manualLayout>
          <c:xMode val="edge"/>
          <c:yMode val="edge"/>
          <c:x val="9.6958717769042857E-2"/>
          <c:y val="0.8478807825690986"/>
          <c:w val="0.90304128199975575"/>
          <c:h val="0.152119091839192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E6-824C-B8B1-213D4C104C6D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E6-824C-B8B1-213D4C104C6D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E6-824C-B8B1-213D4C104C6D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E6-824C-B8B1-213D4C104C6D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E6-824C-B8B1-213D4C104C6D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E6-824C-B8B1-213D4C104C6D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CE6-824C-B8B1-213D4C104C6D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CE6-824C-B8B1-213D4C104C6D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CE6-824C-B8B1-213D4C104C6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data'!$S$20:$S$35</c:f>
              <c:numCache>
                <c:formatCode>0</c:formatCode>
                <c:ptCount val="16"/>
                <c:pt idx="4">
                  <c:v>347.3</c:v>
                </c:pt>
                <c:pt idx="5">
                  <c:v>373.8</c:v>
                </c:pt>
                <c:pt idx="6">
                  <c:v>400.2</c:v>
                </c:pt>
                <c:pt idx="7">
                  <c:v>406.7</c:v>
                </c:pt>
                <c:pt idx="8">
                  <c:v>398.8</c:v>
                </c:pt>
                <c:pt idx="9">
                  <c:v>423.3</c:v>
                </c:pt>
                <c:pt idx="10">
                  <c:v>443.7</c:v>
                </c:pt>
                <c:pt idx="11">
                  <c:v>507.4</c:v>
                </c:pt>
                <c:pt idx="12">
                  <c:v>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CE6-824C-B8B1-213D4C104C6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data'!$S$36:$S$51</c:f>
              <c:numCache>
                <c:formatCode>0</c:formatCode>
                <c:ptCount val="16"/>
                <c:pt idx="2">
                  <c:v>351.4</c:v>
                </c:pt>
                <c:pt idx="3">
                  <c:v>358.6</c:v>
                </c:pt>
                <c:pt idx="4">
                  <c:v>365.8</c:v>
                </c:pt>
                <c:pt idx="5">
                  <c:v>386.7</c:v>
                </c:pt>
                <c:pt idx="6">
                  <c:v>415.4</c:v>
                </c:pt>
                <c:pt idx="7">
                  <c:v>412.3</c:v>
                </c:pt>
                <c:pt idx="8">
                  <c:v>412.2</c:v>
                </c:pt>
                <c:pt idx="9">
                  <c:v>436.5</c:v>
                </c:pt>
                <c:pt idx="10">
                  <c:v>469.7</c:v>
                </c:pt>
                <c:pt idx="11">
                  <c:v>545.4</c:v>
                </c:pt>
                <c:pt idx="12">
                  <c:v>565.20000000000005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CE6-824C-B8B1-213D4C104C6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data'!$S$52:$S$67</c:f>
              <c:numCache>
                <c:formatCode>0</c:formatCode>
                <c:ptCount val="16"/>
                <c:pt idx="2">
                  <c:v>336.8</c:v>
                </c:pt>
                <c:pt idx="3">
                  <c:v>342.7</c:v>
                </c:pt>
                <c:pt idx="4">
                  <c:v>352.9</c:v>
                </c:pt>
                <c:pt idx="5">
                  <c:v>380.6</c:v>
                </c:pt>
                <c:pt idx="6">
                  <c:v>408.8</c:v>
                </c:pt>
                <c:pt idx="7">
                  <c:v>403.7</c:v>
                </c:pt>
                <c:pt idx="8">
                  <c:v>382</c:v>
                </c:pt>
                <c:pt idx="9">
                  <c:v>378.2</c:v>
                </c:pt>
                <c:pt idx="10">
                  <c:v>364.3</c:v>
                </c:pt>
                <c:pt idx="11">
                  <c:v>391</c:v>
                </c:pt>
                <c:pt idx="12">
                  <c:v>406.8</c:v>
                </c:pt>
                <c:pt idx="13">
                  <c:v>417.1</c:v>
                </c:pt>
                <c:pt idx="14">
                  <c:v>421.3</c:v>
                </c:pt>
                <c:pt idx="15">
                  <c:v>424.9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E6-824C-B8B1-213D4C104C6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data'!$S$68:$S$83</c:f>
              <c:numCache>
                <c:formatCode>0</c:formatCode>
                <c:ptCount val="16"/>
                <c:pt idx="5">
                  <c:v>353.9</c:v>
                </c:pt>
                <c:pt idx="9">
                  <c:v>303.8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CE6-824C-B8B1-213D4C104C6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data'!$S$84:$S$99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CE6-824C-B8B1-213D4C104C6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data'!$S$100:$S$115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CE6-824C-B8B1-213D4C104C6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data'!$S$116:$S$131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CE6-824C-B8B1-213D4C104C6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data'!$S$132:$S$147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CE6-824C-B8B1-213D4C104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05072"/>
        <c:axId val="-652709968"/>
      </c:scatterChart>
      <c:valAx>
        <c:axId val="-65270507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9968"/>
        <c:crosses val="autoZero"/>
        <c:crossBetween val="midCat"/>
        <c:majorUnit val="2"/>
        <c:minorUnit val="1"/>
      </c:valAx>
      <c:valAx>
        <c:axId val="-652709968"/>
        <c:scaling>
          <c:orientation val="minMax"/>
          <c:max val="600"/>
          <c:min val="3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705072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0"/>
          <c:y val="0.84797808811037789"/>
          <c:w val="1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58821841715993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E-4646-80A6-E0DCE60D71DD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5E-4646-80A6-E0DCE60D71DD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5E-4646-80A6-E0DCE60D71DD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5E-4646-80A6-E0DCE60D71DD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5E-4646-80A6-E0DCE60D71DD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5E-4646-80A6-E0DCE60D71DD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E5E-4646-80A6-E0DCE60D71DD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E5E-4646-80A6-E0DCE60D71DD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E5E-4646-80A6-E0DCE60D71D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data'!$P$20:$P$35</c:f>
              <c:numCache>
                <c:formatCode>0.0</c:formatCode>
                <c:ptCount val="16"/>
                <c:pt idx="0">
                  <c:v>6.54</c:v>
                </c:pt>
                <c:pt idx="1">
                  <c:v>6.06</c:v>
                </c:pt>
                <c:pt idx="2">
                  <c:v>5.69</c:v>
                </c:pt>
                <c:pt idx="3">
                  <c:v>4.28</c:v>
                </c:pt>
                <c:pt idx="4">
                  <c:v>3.4</c:v>
                </c:pt>
                <c:pt idx="5">
                  <c:v>1.37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E5E-4646-80A6-E0DCE60D71D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data'!$P$36:$P$51</c:f>
              <c:numCache>
                <c:formatCode>0.0</c:formatCode>
                <c:ptCount val="16"/>
                <c:pt idx="0">
                  <c:v>6.41</c:v>
                </c:pt>
                <c:pt idx="1">
                  <c:v>5.86</c:v>
                </c:pt>
                <c:pt idx="2">
                  <c:v>5.52</c:v>
                </c:pt>
                <c:pt idx="3">
                  <c:v>4.29</c:v>
                </c:pt>
                <c:pt idx="4">
                  <c:v>3.33</c:v>
                </c:pt>
                <c:pt idx="5">
                  <c:v>1.44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E5E-4646-80A6-E0DCE60D71D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data'!$P$52:$P$67</c:f>
              <c:numCache>
                <c:formatCode>0.0</c:formatCode>
                <c:ptCount val="16"/>
                <c:pt idx="0">
                  <c:v>6.51</c:v>
                </c:pt>
                <c:pt idx="1">
                  <c:v>6.01</c:v>
                </c:pt>
                <c:pt idx="2">
                  <c:v>5.54</c:v>
                </c:pt>
                <c:pt idx="3">
                  <c:v>4.2699999999999996</c:v>
                </c:pt>
                <c:pt idx="4">
                  <c:v>3.2</c:v>
                </c:pt>
                <c:pt idx="5">
                  <c:v>1.28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E5E-4646-80A6-E0DCE60D71D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data'!$P$68:$P$83</c:f>
              <c:numCache>
                <c:formatCode>0.0</c:formatCode>
                <c:ptCount val="16"/>
                <c:pt idx="0">
                  <c:v>6.66</c:v>
                </c:pt>
                <c:pt idx="1">
                  <c:v>6.16</c:v>
                </c:pt>
                <c:pt idx="2">
                  <c:v>5.75</c:v>
                </c:pt>
                <c:pt idx="3">
                  <c:v>4.5199999999999996</c:v>
                </c:pt>
                <c:pt idx="4">
                  <c:v>3.43</c:v>
                </c:pt>
                <c:pt idx="5">
                  <c:v>1.35</c:v>
                </c:pt>
                <c:pt idx="6">
                  <c:v>0</c:v>
                </c:pt>
                <c:pt idx="7">
                  <c:v>0.36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E5E-4646-80A6-E0DCE60D71D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data'!$P$84:$P$99</c:f>
              <c:numCache>
                <c:formatCode>0.0</c:formatCode>
                <c:ptCount val="16"/>
                <c:pt idx="0">
                  <c:v>6.7</c:v>
                </c:pt>
                <c:pt idx="1">
                  <c:v>6.03</c:v>
                </c:pt>
                <c:pt idx="2">
                  <c:v>5.7</c:v>
                </c:pt>
                <c:pt idx="3">
                  <c:v>4.49</c:v>
                </c:pt>
                <c:pt idx="4">
                  <c:v>3.7</c:v>
                </c:pt>
                <c:pt idx="5">
                  <c:v>1.73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E5E-4646-80A6-E0DCE60D71D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data'!$P$100:$P$115</c:f>
              <c:numCache>
                <c:formatCode>0.0</c:formatCode>
                <c:ptCount val="16"/>
                <c:pt idx="0">
                  <c:v>6.77</c:v>
                </c:pt>
                <c:pt idx="1">
                  <c:v>6.11</c:v>
                </c:pt>
                <c:pt idx="2">
                  <c:v>5.78</c:v>
                </c:pt>
                <c:pt idx="3">
                  <c:v>4.63</c:v>
                </c:pt>
                <c:pt idx="4">
                  <c:v>3.54</c:v>
                </c:pt>
                <c:pt idx="5">
                  <c:v>1.21</c:v>
                </c:pt>
                <c:pt idx="6">
                  <c:v>0</c:v>
                </c:pt>
                <c:pt idx="7">
                  <c:v>0.32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E5E-4646-80A6-E0DCE60D71D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data'!$P$116:$P$131</c:f>
              <c:numCache>
                <c:formatCode>0.0</c:formatCode>
                <c:ptCount val="16"/>
                <c:pt idx="0">
                  <c:v>6.94</c:v>
                </c:pt>
                <c:pt idx="1">
                  <c:v>5.95</c:v>
                </c:pt>
                <c:pt idx="2">
                  <c:v>5.68</c:v>
                </c:pt>
                <c:pt idx="3">
                  <c:v>4.59</c:v>
                </c:pt>
                <c:pt idx="4">
                  <c:v>3.52</c:v>
                </c:pt>
                <c:pt idx="5">
                  <c:v>1.1499999999999999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E5E-4646-80A6-E0DCE60D71D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data'!$P$132:$P$147</c:f>
              <c:numCache>
                <c:formatCode>0.0</c:formatCode>
                <c:ptCount val="16"/>
                <c:pt idx="0">
                  <c:v>6.88</c:v>
                </c:pt>
                <c:pt idx="1">
                  <c:v>6.29</c:v>
                </c:pt>
                <c:pt idx="2">
                  <c:v>5.92</c:v>
                </c:pt>
                <c:pt idx="3">
                  <c:v>4.83</c:v>
                </c:pt>
                <c:pt idx="4">
                  <c:v>4.12</c:v>
                </c:pt>
                <c:pt idx="5">
                  <c:v>2.52</c:v>
                </c:pt>
                <c:pt idx="6">
                  <c:v>0</c:v>
                </c:pt>
                <c:pt idx="7">
                  <c:v>0.23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E5E-4646-80A6-E0DCE60D7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03440"/>
        <c:axId val="-652702896"/>
      </c:scatterChart>
      <c:valAx>
        <c:axId val="-65270344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2896"/>
        <c:crosses val="autoZero"/>
        <c:crossBetween val="midCat"/>
        <c:majorUnit val="2"/>
        <c:minorUnit val="1"/>
      </c:valAx>
      <c:valAx>
        <c:axId val="-652702896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703440"/>
        <c:crosses val="autoZero"/>
        <c:crossBetween val="midCat"/>
        <c:majorUnit val="1"/>
        <c:minorUnit val="0.5"/>
      </c:valAx>
    </c:plotArea>
    <c:legend>
      <c:legendPos val="b"/>
      <c:layout>
        <c:manualLayout>
          <c:xMode val="edge"/>
          <c:yMode val="edge"/>
          <c:x val="1.4729324374993667E-2"/>
          <c:y val="0.84818095146083339"/>
          <c:w val="0.98527076232498756"/>
          <c:h val="0.151819120570425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148047</xdr:colOff>
      <xdr:row>0</xdr:row>
      <xdr:rowOff>59872</xdr:rowOff>
    </xdr:from>
    <xdr:to>
      <xdr:col>17</xdr:col>
      <xdr:colOff>0</xdr:colOff>
      <xdr:row>2</xdr:row>
      <xdr:rowOff>10887</xdr:rowOff>
    </xdr:to>
    <xdr:sp macro="" textlink="">
      <xdr:nvSpPr>
        <xdr:cNvPr id="2" name="Text Box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48047" y="59872"/>
          <a:ext cx="11935096" cy="277586"/>
        </a:xfrm>
        <a:prstGeom prst="rect">
          <a:avLst/>
        </a:prstGeom>
        <a:solidFill>
          <a:schemeClr val="accent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da-DK" sz="16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Fed batch Cultivation of CHO-S WT and ldha/Pdk1-4 KO cells in CD CHO medium + 8 mM Glutamine, Antifoam, Anti-Anti &amp; Anti-Clump</a:t>
          </a:r>
        </a:p>
      </xdr:txBody>
    </xdr:sp>
    <xdr:clientData/>
  </xdr:twoCellAnchor>
  <xdr:twoCellAnchor>
    <xdr:from>
      <xdr:col>0</xdr:col>
      <xdr:colOff>504755</xdr:colOff>
      <xdr:row>153</xdr:row>
      <xdr:rowOff>147298</xdr:rowOff>
    </xdr:from>
    <xdr:to>
      <xdr:col>12</xdr:col>
      <xdr:colOff>546100</xdr:colOff>
      <xdr:row>181</xdr:row>
      <xdr:rowOff>40169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593745</xdr:colOff>
      <xdr:row>185</xdr:row>
      <xdr:rowOff>73819</xdr:rowOff>
    </xdr:from>
    <xdr:to>
      <xdr:col>4</xdr:col>
      <xdr:colOff>947057</xdr:colOff>
      <xdr:row>202</xdr:row>
      <xdr:rowOff>61913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500742</xdr:colOff>
      <xdr:row>185</xdr:row>
      <xdr:rowOff>59304</xdr:rowOff>
    </xdr:from>
    <xdr:to>
      <xdr:col>17</xdr:col>
      <xdr:colOff>341811</xdr:colOff>
      <xdr:row>202</xdr:row>
      <xdr:rowOff>84245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33677</xdr:colOff>
      <xdr:row>204</xdr:row>
      <xdr:rowOff>131649</xdr:rowOff>
    </xdr:from>
    <xdr:to>
      <xdr:col>4</xdr:col>
      <xdr:colOff>838200</xdr:colOff>
      <xdr:row>221</xdr:row>
      <xdr:rowOff>32657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228601</xdr:colOff>
      <xdr:row>205</xdr:row>
      <xdr:rowOff>34472</xdr:rowOff>
    </xdr:from>
    <xdr:to>
      <xdr:col>11</xdr:col>
      <xdr:colOff>119743</xdr:colOff>
      <xdr:row>221</xdr:row>
      <xdr:rowOff>96384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223</xdr:row>
      <xdr:rowOff>155137</xdr:rowOff>
    </xdr:from>
    <xdr:to>
      <xdr:col>22</xdr:col>
      <xdr:colOff>258445</xdr:colOff>
      <xdr:row>240</xdr:row>
      <xdr:rowOff>126206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205</xdr:row>
      <xdr:rowOff>5080</xdr:rowOff>
    </xdr:from>
    <xdr:to>
      <xdr:col>22</xdr:col>
      <xdr:colOff>226059</xdr:colOff>
      <xdr:row>221</xdr:row>
      <xdr:rowOff>98902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605790</xdr:colOff>
      <xdr:row>224</xdr:row>
      <xdr:rowOff>51277</xdr:rowOff>
    </xdr:from>
    <xdr:to>
      <xdr:col>4</xdr:col>
      <xdr:colOff>870857</xdr:colOff>
      <xdr:row>240</xdr:row>
      <xdr:rowOff>137160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489858</xdr:colOff>
      <xdr:row>205</xdr:row>
      <xdr:rowOff>67296</xdr:rowOff>
    </xdr:from>
    <xdr:to>
      <xdr:col>16</xdr:col>
      <xdr:colOff>522514</xdr:colOff>
      <xdr:row>221</xdr:row>
      <xdr:rowOff>96158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206829</xdr:colOff>
      <xdr:row>185</xdr:row>
      <xdr:rowOff>135164</xdr:rowOff>
    </xdr:from>
    <xdr:to>
      <xdr:col>11</xdr:col>
      <xdr:colOff>0</xdr:colOff>
      <xdr:row>202</xdr:row>
      <xdr:rowOff>123258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163286</xdr:colOff>
      <xdr:row>224</xdr:row>
      <xdr:rowOff>30843</xdr:rowOff>
    </xdr:from>
    <xdr:to>
      <xdr:col>11</xdr:col>
      <xdr:colOff>97971</xdr:colOff>
      <xdr:row>240</xdr:row>
      <xdr:rowOff>130629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457200</xdr:colOff>
      <xdr:row>224</xdr:row>
      <xdr:rowOff>35197</xdr:rowOff>
    </xdr:from>
    <xdr:to>
      <xdr:col>16</xdr:col>
      <xdr:colOff>598714</xdr:colOff>
      <xdr:row>241</xdr:row>
      <xdr:rowOff>8080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498928</xdr:colOff>
      <xdr:row>186</xdr:row>
      <xdr:rowOff>21771</xdr:rowOff>
    </xdr:from>
    <xdr:to>
      <xdr:col>27</xdr:col>
      <xdr:colOff>555172</xdr:colOff>
      <xdr:row>203</xdr:row>
      <xdr:rowOff>45582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495300</xdr:colOff>
      <xdr:row>204</xdr:row>
      <xdr:rowOff>139701</xdr:rowOff>
    </xdr:from>
    <xdr:to>
      <xdr:col>27</xdr:col>
      <xdr:colOff>544286</xdr:colOff>
      <xdr:row>221</xdr:row>
      <xdr:rowOff>81281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520700</xdr:colOff>
      <xdr:row>223</xdr:row>
      <xdr:rowOff>139700</xdr:rowOff>
    </xdr:from>
    <xdr:to>
      <xdr:col>27</xdr:col>
      <xdr:colOff>609600</xdr:colOff>
      <xdr:row>240</xdr:row>
      <xdr:rowOff>66039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18505</xdr:colOff>
      <xdr:row>186</xdr:row>
      <xdr:rowOff>18506</xdr:rowOff>
    </xdr:from>
    <xdr:to>
      <xdr:col>34</xdr:col>
      <xdr:colOff>65313</xdr:colOff>
      <xdr:row>203</xdr:row>
      <xdr:rowOff>8414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52978</xdr:colOff>
      <xdr:row>205</xdr:row>
      <xdr:rowOff>60234</xdr:rowOff>
    </xdr:from>
    <xdr:to>
      <xdr:col>34</xdr:col>
      <xdr:colOff>65315</xdr:colOff>
      <xdr:row>221</xdr:row>
      <xdr:rowOff>75474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204771</xdr:colOff>
      <xdr:row>170</xdr:row>
      <xdr:rowOff>79019</xdr:rowOff>
    </xdr:from>
    <xdr:to>
      <xdr:col>3</xdr:col>
      <xdr:colOff>204771</xdr:colOff>
      <xdr:row>175</xdr:row>
      <xdr:rowOff>140318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2224071" y="29711294"/>
          <a:ext cx="0" cy="93759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991961</xdr:colOff>
      <xdr:row>165</xdr:row>
      <xdr:rowOff>102054</xdr:rowOff>
    </xdr:from>
    <xdr:to>
      <xdr:col>3</xdr:col>
      <xdr:colOff>992217</xdr:colOff>
      <xdr:row>175</xdr:row>
      <xdr:rowOff>125322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3011261" y="28829454"/>
          <a:ext cx="256" cy="1804443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621945</xdr:colOff>
      <xdr:row>159</xdr:row>
      <xdr:rowOff>79341</xdr:rowOff>
    </xdr:from>
    <xdr:to>
      <xdr:col>4</xdr:col>
      <xdr:colOff>621945</xdr:colOff>
      <xdr:row>175</xdr:row>
      <xdr:rowOff>96747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3985631" y="27250084"/>
          <a:ext cx="0" cy="2858577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522515</xdr:colOff>
      <xdr:row>163</xdr:row>
      <xdr:rowOff>99181</xdr:rowOff>
    </xdr:from>
    <xdr:to>
      <xdr:col>11</xdr:col>
      <xdr:colOff>524907</xdr:colOff>
      <xdr:row>175</xdr:row>
      <xdr:rowOff>128864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8686801" y="28140781"/>
          <a:ext cx="2392" cy="217416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491218</xdr:colOff>
      <xdr:row>158</xdr:row>
      <xdr:rowOff>6804</xdr:rowOff>
    </xdr:from>
    <xdr:to>
      <xdr:col>5</xdr:col>
      <xdr:colOff>494260</xdr:colOff>
      <xdr:row>175</xdr:row>
      <xdr:rowOff>118457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4825093" y="27497315"/>
          <a:ext cx="3042" cy="3129717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321734</xdr:colOff>
      <xdr:row>162</xdr:row>
      <xdr:rowOff>59267</xdr:rowOff>
    </xdr:from>
    <xdr:to>
      <xdr:col>8</xdr:col>
      <xdr:colOff>335643</xdr:colOff>
      <xdr:row>175</xdr:row>
      <xdr:rowOff>105218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6663267" y="28575000"/>
          <a:ext cx="13909" cy="2408151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149</xdr:row>
      <xdr:rowOff>32657</xdr:rowOff>
    </xdr:from>
    <xdr:to>
      <xdr:col>19</xdr:col>
      <xdr:colOff>489858</xdr:colOff>
      <xdr:row>165</xdr:row>
      <xdr:rowOff>107836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598715</xdr:colOff>
      <xdr:row>166</xdr:row>
      <xdr:rowOff>163286</xdr:rowOff>
    </xdr:from>
    <xdr:to>
      <xdr:col>19</xdr:col>
      <xdr:colOff>413657</xdr:colOff>
      <xdr:row>183</xdr:row>
      <xdr:rowOff>20752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Glutamine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Viability Bio141 to Bio148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Sodium (Natrium)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Potassium (Kalium)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0.04607</cdr:x>
      <cdr:y>0.01946</cdr:y>
    </cdr:from>
    <cdr:to>
      <cdr:x>0.97658</cdr:x>
      <cdr:y>0.11137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" y="55922"/>
          <a:ext cx="3078480" cy="264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Accumulated base addition.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Accumulated Glucose feed.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Total</a:t>
          </a:r>
          <a:r>
            <a:rPr lang="da-DK" sz="1100" baseline="0"/>
            <a:t> Volume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0.99482</cdr:x>
      <cdr:y>0.10203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6962" y="55227"/>
          <a:ext cx="2861557" cy="234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Viable Cells vs. glucose conc. Bio133  to Bio140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Glucose vs. Lactate conc. Bio133  to Bio140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Dead cells  Cells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0.02284</cdr:x>
      <cdr:y>0.01946</cdr:y>
    </cdr:from>
    <cdr:to>
      <cdr:x>0.98179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9141" y="113808"/>
          <a:ext cx="7941469" cy="5233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400" b="1"/>
            <a:t>Viable Cells </a:t>
          </a:r>
          <a:r>
            <a:rPr lang="da-DK" sz="1400" b="1">
              <a:effectLst/>
              <a:latin typeface="+mn-lt"/>
              <a:ea typeface="+mn-ea"/>
              <a:cs typeface="+mn-cs"/>
            </a:rPr>
            <a:t>Bio141 to Bio148</a:t>
          </a:r>
          <a:r>
            <a:rPr lang="da-DK" sz="1400" b="1"/>
            <a:t>: WT= Green, Pdk/LDHA KO</a:t>
          </a:r>
          <a:r>
            <a:rPr lang="da-DK" sz="1400" b="1" baseline="0"/>
            <a:t>= Red</a:t>
          </a:r>
          <a:endParaRPr lang="da-DK" sz="1400" b="1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Debris cells  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Total  Cells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Cell Size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Glucose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</a:t>
          </a:r>
          <a:r>
            <a:rPr lang="da-DK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da-DK" sz="1100">
              <a:effectLst/>
              <a:latin typeface="+mn-lt"/>
              <a:ea typeface="+mn-ea"/>
              <a:cs typeface="+mn-cs"/>
            </a:rPr>
            <a:t>to Bio148</a:t>
          </a:r>
          <a:endParaRPr lang="da-DK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Lactate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Ammonia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Glutamate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Osmolality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Bioprocess/Experimental/Dasbox%20Exp/Bio125%20to%20Bio132/Bio125%20to%20Bio1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the data"/>
      <sheetName val="GCR"/>
      <sheetName val="sampling schedule"/>
    </sheetNames>
    <sheetDataSet>
      <sheetData sheetId="0">
        <row r="15">
          <cell r="F15">
            <v>0.252</v>
          </cell>
        </row>
        <row r="16">
          <cell r="F16">
            <v>0.46800000000000003</v>
          </cell>
        </row>
        <row r="17">
          <cell r="F17">
            <v>1.18</v>
          </cell>
        </row>
        <row r="18">
          <cell r="F18">
            <v>2.69</v>
          </cell>
        </row>
        <row r="19">
          <cell r="F19">
            <v>6.79</v>
          </cell>
        </row>
        <row r="20">
          <cell r="F20">
            <v>11.4</v>
          </cell>
        </row>
        <row r="21">
          <cell r="F21">
            <v>14.1</v>
          </cell>
        </row>
        <row r="22">
          <cell r="F22">
            <v>12.7</v>
          </cell>
        </row>
        <row r="23">
          <cell r="F23">
            <v>14.7</v>
          </cell>
        </row>
        <row r="24">
          <cell r="F24">
            <v>13.3</v>
          </cell>
        </row>
        <row r="25">
          <cell r="F25">
            <v>11.1</v>
          </cell>
        </row>
        <row r="26">
          <cell r="F26">
            <v>12.8</v>
          </cell>
        </row>
        <row r="27">
          <cell r="F27">
            <v>11.2</v>
          </cell>
        </row>
        <row r="28">
          <cell r="F28">
            <v>9.26</v>
          </cell>
        </row>
        <row r="29">
          <cell r="F29">
            <v>7.28</v>
          </cell>
        </row>
        <row r="31">
          <cell r="F31">
            <v>0.25700000000000001</v>
          </cell>
        </row>
        <row r="32">
          <cell r="F32">
            <v>0.45500000000000002</v>
          </cell>
        </row>
        <row r="33">
          <cell r="F33">
            <v>0.97499999999999998</v>
          </cell>
        </row>
        <row r="34">
          <cell r="F34">
            <v>2.54</v>
          </cell>
        </row>
        <row r="35">
          <cell r="F35">
            <v>6.13</v>
          </cell>
        </row>
        <row r="36">
          <cell r="F36">
            <v>11.7</v>
          </cell>
        </row>
        <row r="37">
          <cell r="F37">
            <v>12.6</v>
          </cell>
        </row>
        <row r="38">
          <cell r="F38">
            <v>12.1</v>
          </cell>
        </row>
        <row r="39">
          <cell r="F39">
            <v>14.1</v>
          </cell>
        </row>
        <row r="40">
          <cell r="F40">
            <v>12.2</v>
          </cell>
        </row>
        <row r="41">
          <cell r="F41">
            <v>11.5</v>
          </cell>
        </row>
        <row r="42">
          <cell r="F42">
            <v>10.9</v>
          </cell>
        </row>
        <row r="43">
          <cell r="F43">
            <v>10.7</v>
          </cell>
        </row>
        <row r="44">
          <cell r="F44">
            <v>7.96</v>
          </cell>
        </row>
        <row r="45">
          <cell r="F45">
            <v>7.3</v>
          </cell>
        </row>
        <row r="47">
          <cell r="F47">
            <v>0.255</v>
          </cell>
        </row>
        <row r="48">
          <cell r="F48">
            <v>0.42699999999999999</v>
          </cell>
        </row>
        <row r="49">
          <cell r="F49">
            <v>1.01</v>
          </cell>
        </row>
        <row r="50">
          <cell r="F50">
            <v>2.6</v>
          </cell>
        </row>
        <row r="51">
          <cell r="F51">
            <v>6.6</v>
          </cell>
        </row>
        <row r="52">
          <cell r="F52">
            <v>10.7</v>
          </cell>
        </row>
        <row r="53">
          <cell r="F53">
            <v>13.4</v>
          </cell>
        </row>
        <row r="54">
          <cell r="F54">
            <v>11.4</v>
          </cell>
        </row>
        <row r="55">
          <cell r="F55">
            <v>15.2</v>
          </cell>
        </row>
        <row r="56">
          <cell r="F56">
            <v>12.8</v>
          </cell>
        </row>
        <row r="57">
          <cell r="F57">
            <v>11.6</v>
          </cell>
        </row>
        <row r="58">
          <cell r="F58">
            <v>11.4</v>
          </cell>
        </row>
        <row r="59">
          <cell r="F59">
            <v>10.1</v>
          </cell>
        </row>
        <row r="60">
          <cell r="F60">
            <v>8.93</v>
          </cell>
        </row>
        <row r="61">
          <cell r="F61">
            <v>7.13</v>
          </cell>
        </row>
        <row r="63">
          <cell r="F63">
            <v>0.26300000000000001</v>
          </cell>
        </row>
        <row r="64">
          <cell r="F64">
            <v>0.39600000000000002</v>
          </cell>
        </row>
        <row r="65">
          <cell r="F65">
            <v>0.97699999999999998</v>
          </cell>
        </row>
        <row r="66">
          <cell r="F66">
            <v>2.33</v>
          </cell>
        </row>
        <row r="67">
          <cell r="F67">
            <v>5.34</v>
          </cell>
        </row>
        <row r="68">
          <cell r="F68">
            <v>8.57</v>
          </cell>
        </row>
        <row r="69">
          <cell r="F69">
            <v>11.3</v>
          </cell>
        </row>
        <row r="70">
          <cell r="F70">
            <v>11.5</v>
          </cell>
        </row>
        <row r="71">
          <cell r="F71">
            <v>13.4</v>
          </cell>
        </row>
        <row r="72">
          <cell r="F72">
            <v>11.3</v>
          </cell>
        </row>
        <row r="73">
          <cell r="F73">
            <v>10.4</v>
          </cell>
        </row>
        <row r="74">
          <cell r="F74">
            <v>10.8</v>
          </cell>
        </row>
        <row r="75">
          <cell r="F75">
            <v>10.1</v>
          </cell>
        </row>
        <row r="76">
          <cell r="F76">
            <v>8.39</v>
          </cell>
        </row>
        <row r="77">
          <cell r="F77">
            <v>7.9</v>
          </cell>
        </row>
        <row r="79">
          <cell r="F79">
            <v>0.27600000000000002</v>
          </cell>
        </row>
        <row r="80">
          <cell r="F80">
            <v>0.5</v>
          </cell>
        </row>
        <row r="81">
          <cell r="F81">
            <v>0.97099999999999997</v>
          </cell>
        </row>
        <row r="82">
          <cell r="F82">
            <v>2.36</v>
          </cell>
        </row>
        <row r="83">
          <cell r="F83">
            <v>5.62</v>
          </cell>
        </row>
        <row r="84">
          <cell r="F84">
            <v>8.42</v>
          </cell>
        </row>
        <row r="85">
          <cell r="F85">
            <v>12.3</v>
          </cell>
        </row>
        <row r="86">
          <cell r="F86">
            <v>10.6</v>
          </cell>
        </row>
        <row r="87">
          <cell r="F87">
            <v>11.5</v>
          </cell>
        </row>
        <row r="88">
          <cell r="F88">
            <v>10.9</v>
          </cell>
        </row>
        <row r="89">
          <cell r="F89">
            <v>10.8</v>
          </cell>
        </row>
        <row r="90">
          <cell r="F90">
            <v>9.49</v>
          </cell>
        </row>
        <row r="91">
          <cell r="F91">
            <v>9.82</v>
          </cell>
        </row>
        <row r="92">
          <cell r="F92">
            <v>8.89</v>
          </cell>
        </row>
        <row r="93">
          <cell r="F93">
            <v>7.4</v>
          </cell>
        </row>
        <row r="95">
          <cell r="F95">
            <v>0.22800000000000001</v>
          </cell>
        </row>
        <row r="96">
          <cell r="F96">
            <v>0.49199999999999999</v>
          </cell>
        </row>
        <row r="97">
          <cell r="F97">
            <v>0.93500000000000005</v>
          </cell>
        </row>
        <row r="98">
          <cell r="F98">
            <v>2.35</v>
          </cell>
        </row>
        <row r="99">
          <cell r="F99">
            <v>5.47</v>
          </cell>
        </row>
        <row r="100">
          <cell r="F100">
            <v>9.1300000000000008</v>
          </cell>
        </row>
        <row r="101">
          <cell r="F101">
            <v>11.3</v>
          </cell>
        </row>
        <row r="102">
          <cell r="F102">
            <v>10.7</v>
          </cell>
        </row>
        <row r="103">
          <cell r="F103">
            <v>13.4</v>
          </cell>
        </row>
        <row r="104">
          <cell r="F104">
            <v>12.4</v>
          </cell>
        </row>
        <row r="105">
          <cell r="F105">
            <v>11</v>
          </cell>
        </row>
        <row r="106">
          <cell r="F106">
            <v>12.5</v>
          </cell>
        </row>
        <row r="107">
          <cell r="F107">
            <v>10.6</v>
          </cell>
        </row>
        <row r="108">
          <cell r="F108">
            <v>9.31</v>
          </cell>
        </row>
        <row r="109">
          <cell r="F109">
            <v>8.77</v>
          </cell>
        </row>
        <row r="111">
          <cell r="F111">
            <v>0.23300000000000001</v>
          </cell>
        </row>
        <row r="112">
          <cell r="F112">
            <v>0.44400000000000001</v>
          </cell>
        </row>
        <row r="113">
          <cell r="F113">
            <v>1.02</v>
          </cell>
        </row>
        <row r="114">
          <cell r="F114">
            <v>3.1</v>
          </cell>
        </row>
        <row r="115">
          <cell r="F115">
            <v>7.46</v>
          </cell>
        </row>
        <row r="116">
          <cell r="F116">
            <v>11.7</v>
          </cell>
        </row>
        <row r="117">
          <cell r="F117">
            <v>13.4</v>
          </cell>
        </row>
        <row r="118">
          <cell r="F118">
            <v>11.1</v>
          </cell>
        </row>
        <row r="119">
          <cell r="F119">
            <v>13.2</v>
          </cell>
        </row>
        <row r="120">
          <cell r="F120">
            <v>10.8</v>
          </cell>
        </row>
        <row r="121">
          <cell r="F121">
            <v>9.16</v>
          </cell>
        </row>
        <row r="122">
          <cell r="F122">
            <v>7.94</v>
          </cell>
        </row>
        <row r="123">
          <cell r="F123">
            <v>6.14</v>
          </cell>
        </row>
        <row r="124">
          <cell r="F124">
            <v>5.69</v>
          </cell>
        </row>
        <row r="125">
          <cell r="F125">
            <v>4.9400000000000004</v>
          </cell>
        </row>
        <row r="127">
          <cell r="F127">
            <v>0.24199999999999999</v>
          </cell>
        </row>
        <row r="128">
          <cell r="F128">
            <v>0.44400000000000001</v>
          </cell>
        </row>
        <row r="129">
          <cell r="F129">
            <v>0.92400000000000004</v>
          </cell>
        </row>
        <row r="130">
          <cell r="F130">
            <v>2.56</v>
          </cell>
        </row>
        <row r="131">
          <cell r="F131">
            <v>6.23</v>
          </cell>
        </row>
        <row r="132">
          <cell r="F132">
            <v>10.4</v>
          </cell>
        </row>
        <row r="133">
          <cell r="F133">
            <v>10.7</v>
          </cell>
        </row>
        <row r="134">
          <cell r="F134">
            <v>0</v>
          </cell>
        </row>
        <row r="135">
          <cell r="F135">
            <v>0</v>
          </cell>
        </row>
        <row r="136">
          <cell r="F136">
            <v>0</v>
          </cell>
        </row>
        <row r="137">
          <cell r="F137">
            <v>0</v>
          </cell>
        </row>
        <row r="139">
          <cell r="F139">
            <v>0</v>
          </cell>
        </row>
        <row r="140">
          <cell r="F140">
            <v>0</v>
          </cell>
        </row>
        <row r="141">
          <cell r="F141">
            <v>0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최동혁" id="{43830952-B2BF-4D5E-9BF0-F4F0EA8A5FC6}" userId="S::cdh1205@o365.skku.edu::aea192de-329c-4894-bf5c-e97e2a11c8e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Q17" dT="2024-04-21T08:22:22.16" personId="{43830952-B2BF-4D5E-9BF0-F4F0EA8A5FC6}" id="{4385CA8C-3C44-4BBB-833D-A42168623AEA}">
    <text>2220mM for glc feeding
and 180.15mM (avg of 173.70, 182.68, 184.06) for feed media</text>
  </threadedComment>
  <threadedComment ref="AT17" dT="2024-04-21T08:40:31.71" personId="{43830952-B2BF-4D5E-9BF0-F4F0EA8A5FC6}" id="{640E0F39-5D30-41D8-A898-10A23666F553}">
    <text xml:space="preserve">4.16mM (avg of 4.05, 4.17, 4.27) for feed media
</text>
  </threadedComment>
  <threadedComment ref="AL18" dT="2024-04-19T05:48:05.18" personId="{43830952-B2BF-4D5E-9BF0-F4F0EA8A5FC6}" id="{3A82A449-1035-493A-BDB8-338D25BD6250}">
    <text>Hour-1 for CHO-GEM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Q243"/>
  <sheetViews>
    <sheetView tabSelected="1" topLeftCell="EA1" zoomScale="70" zoomScaleNormal="70" workbookViewId="0">
      <selection activeCell="EP13" sqref="EP13"/>
    </sheetView>
  </sheetViews>
  <sheetFormatPr defaultColWidth="8.85546875" defaultRowHeight="12.75" x14ac:dyDescent="0.2"/>
  <cols>
    <col min="2" max="2" width="9" bestFit="1" customWidth="1"/>
    <col min="3" max="3" width="16.42578125" bestFit="1" customWidth="1"/>
    <col min="4" max="4" width="21.42578125" customWidth="1"/>
    <col min="5" max="5" width="14.140625" customWidth="1"/>
    <col min="6" max="6" width="8.85546875" customWidth="1"/>
    <col min="7" max="7" width="10.85546875" customWidth="1"/>
    <col min="8" max="8" width="9.5703125" customWidth="1"/>
    <col min="9" max="9" width="9.42578125" customWidth="1"/>
    <col min="10" max="12" width="8.42578125" customWidth="1"/>
    <col min="13" max="13" width="12.5703125" customWidth="1"/>
    <col min="16" max="16" width="10" bestFit="1" customWidth="1"/>
    <col min="17" max="17" width="10.140625" bestFit="1" customWidth="1"/>
    <col min="19" max="19" width="12.85546875" bestFit="1" customWidth="1"/>
    <col min="20" max="20" width="11" bestFit="1" customWidth="1"/>
    <col min="21" max="21" width="11.42578125" bestFit="1" customWidth="1"/>
    <col min="22" max="22" width="17.42578125" customWidth="1"/>
    <col min="23" max="23" width="17.140625" customWidth="1"/>
    <col min="24" max="24" width="22.85546875" customWidth="1"/>
    <col min="25" max="25" width="11.42578125" bestFit="1" customWidth="1"/>
    <col min="26" max="26" width="12.5703125" bestFit="1" customWidth="1"/>
    <col min="27" max="28" width="11.85546875" bestFit="1" customWidth="1"/>
    <col min="29" max="29" width="11.42578125" bestFit="1" customWidth="1"/>
    <col min="30" max="30" width="11.85546875" customWidth="1"/>
    <col min="32" max="32" width="14.5703125" customWidth="1"/>
    <col min="33" max="33" width="11.140625" style="165" bestFit="1" customWidth="1"/>
    <col min="34" max="34" width="11.140625" style="165" customWidth="1"/>
    <col min="35" max="35" width="16" customWidth="1"/>
    <col min="36" max="38" width="17.5703125" bestFit="1" customWidth="1"/>
    <col min="39" max="41" width="12.42578125" customWidth="1"/>
    <col min="42" max="42" width="15.140625" bestFit="1" customWidth="1"/>
    <col min="43" max="47" width="12.42578125" customWidth="1"/>
    <col min="49" max="53" width="11" customWidth="1"/>
    <col min="55" max="64" width="14.85546875" customWidth="1"/>
    <col min="66" max="67" width="9.5703125" bestFit="1" customWidth="1"/>
    <col min="68" max="68" width="9.5703125" customWidth="1"/>
    <col min="69" max="69" width="10.5703125" customWidth="1"/>
    <col min="70" max="77" width="9.5703125" customWidth="1"/>
    <col min="78" max="78" width="10.5703125" customWidth="1"/>
    <col min="79" max="81" width="9.5703125" customWidth="1"/>
    <col min="82" max="83" width="10.5703125" customWidth="1"/>
    <col min="84" max="89" width="9.5703125" customWidth="1"/>
    <col min="90" max="90" width="11.5703125" customWidth="1"/>
    <col min="91" max="114" width="9.5703125" customWidth="1"/>
    <col min="115" max="121" width="8.85546875" customWidth="1"/>
    <col min="123" max="157" width="8.85546875" customWidth="1"/>
  </cols>
  <sheetData>
    <row r="2" spans="1:136" x14ac:dyDescent="0.2">
      <c r="G2" s="7"/>
      <c r="H2" s="9"/>
    </row>
    <row r="3" spans="1:136" ht="13.5" thickBot="1" x14ac:dyDescent="0.25">
      <c r="G3" s="7"/>
      <c r="H3" s="5"/>
    </row>
    <row r="4" spans="1:136" ht="13.5" thickBot="1" x14ac:dyDescent="0.25">
      <c r="D4" s="90" t="s">
        <v>0</v>
      </c>
      <c r="E4" s="90"/>
      <c r="F4" s="88" t="s">
        <v>1</v>
      </c>
      <c r="G4" s="88" t="s">
        <v>2</v>
      </c>
      <c r="H4" s="88" t="s">
        <v>3</v>
      </c>
      <c r="I4" s="88" t="s">
        <v>4</v>
      </c>
      <c r="J4" s="88" t="s">
        <v>5</v>
      </c>
      <c r="K4" s="88"/>
      <c r="L4" s="88"/>
      <c r="M4" s="88" t="s">
        <v>6</v>
      </c>
      <c r="N4" s="88" t="s">
        <v>7</v>
      </c>
      <c r="O4" s="88" t="s">
        <v>8</v>
      </c>
    </row>
    <row r="5" spans="1:136" x14ac:dyDescent="0.2">
      <c r="D5" s="135" t="s">
        <v>9</v>
      </c>
      <c r="E5" s="135"/>
      <c r="F5" s="136">
        <v>0.28599999999999998</v>
      </c>
      <c r="G5" s="127">
        <v>0.23</v>
      </c>
      <c r="H5" s="141">
        <v>0.24299999999999999</v>
      </c>
      <c r="I5" s="137">
        <v>0.28799999999999998</v>
      </c>
      <c r="J5" s="127">
        <v>0.24099999999999999</v>
      </c>
      <c r="K5" s="127"/>
      <c r="L5" s="127"/>
      <c r="M5" s="141">
        <v>0.252</v>
      </c>
      <c r="N5" s="127">
        <v>0.254</v>
      </c>
      <c r="O5" s="141">
        <v>0.17299999999999999</v>
      </c>
    </row>
    <row r="6" spans="1:136" ht="16.5" x14ac:dyDescent="0.3">
      <c r="A6" t="s">
        <v>1</v>
      </c>
      <c r="B6" t="s">
        <v>10</v>
      </c>
      <c r="C6" t="s">
        <v>11</v>
      </c>
      <c r="D6" s="129" t="s">
        <v>12</v>
      </c>
      <c r="E6" s="129"/>
      <c r="F6" s="137">
        <v>18</v>
      </c>
      <c r="G6" s="128">
        <v>18</v>
      </c>
      <c r="H6" s="137">
        <v>18</v>
      </c>
      <c r="I6" s="137">
        <v>23</v>
      </c>
      <c r="J6" s="128">
        <v>23</v>
      </c>
      <c r="K6" s="128"/>
      <c r="L6" s="128"/>
      <c r="M6" s="137">
        <v>25.5</v>
      </c>
      <c r="N6" s="128">
        <v>25.5</v>
      </c>
      <c r="O6" s="137">
        <v>23</v>
      </c>
      <c r="AJ6" s="184">
        <v>173.70010717165911</v>
      </c>
      <c r="AK6">
        <v>4.0499163228777251</v>
      </c>
      <c r="AL6">
        <v>8.1655319469510772</v>
      </c>
    </row>
    <row r="7" spans="1:136" ht="17.25" thickBot="1" x14ac:dyDescent="0.35">
      <c r="A7" t="s">
        <v>2</v>
      </c>
      <c r="B7" t="s">
        <v>13</v>
      </c>
      <c r="C7" t="s">
        <v>11</v>
      </c>
      <c r="D7" s="130" t="s">
        <v>14</v>
      </c>
      <c r="E7" s="130"/>
      <c r="F7" s="138">
        <v>5</v>
      </c>
      <c r="G7" s="131">
        <v>5</v>
      </c>
      <c r="H7" s="138">
        <v>5</v>
      </c>
      <c r="I7" s="138">
        <v>5</v>
      </c>
      <c r="J7" s="131">
        <v>5</v>
      </c>
      <c r="K7" s="131"/>
      <c r="L7" s="131"/>
      <c r="M7" s="138">
        <v>5</v>
      </c>
      <c r="N7" s="131">
        <v>5</v>
      </c>
      <c r="O7" s="138">
        <v>5</v>
      </c>
      <c r="AJ7" s="184">
        <v>182.68168498863346</v>
      </c>
      <c r="AK7">
        <v>4.1688182700585239</v>
      </c>
      <c r="AL7">
        <v>7.400757271161563</v>
      </c>
    </row>
    <row r="8" spans="1:136" ht="16.5" x14ac:dyDescent="0.3">
      <c r="A8" t="s">
        <v>3</v>
      </c>
      <c r="B8" t="s">
        <v>15</v>
      </c>
      <c r="C8" t="s">
        <v>11</v>
      </c>
      <c r="D8" s="91" t="s">
        <v>16</v>
      </c>
      <c r="E8" s="91"/>
      <c r="F8" s="132">
        <v>31.8</v>
      </c>
      <c r="G8" s="139">
        <v>32.200000000000003</v>
      </c>
      <c r="H8" s="133">
        <v>32</v>
      </c>
      <c r="I8" s="133">
        <v>32.299999999999997</v>
      </c>
      <c r="J8" s="139">
        <v>32.299999999999997</v>
      </c>
      <c r="K8" s="139"/>
      <c r="L8" s="139"/>
      <c r="M8" s="133">
        <v>32.299999999999997</v>
      </c>
      <c r="N8" s="139">
        <v>32.299999999999997</v>
      </c>
      <c r="O8" s="133">
        <v>32.4</v>
      </c>
      <c r="AJ8" s="184">
        <v>184.06301891392403</v>
      </c>
      <c r="AK8">
        <v>4.2674198847938216</v>
      </c>
      <c r="AL8">
        <v>7.7221411816100751</v>
      </c>
    </row>
    <row r="9" spans="1:136" x14ac:dyDescent="0.2">
      <c r="A9" t="s">
        <v>4</v>
      </c>
      <c r="B9" t="s">
        <v>17</v>
      </c>
      <c r="C9" t="s">
        <v>18</v>
      </c>
      <c r="D9" s="91" t="s">
        <v>19</v>
      </c>
      <c r="E9" s="91"/>
      <c r="F9" s="133">
        <v>6.54</v>
      </c>
      <c r="G9" s="139">
        <v>6.41</v>
      </c>
      <c r="H9" s="133">
        <v>6.51</v>
      </c>
      <c r="I9" s="133">
        <v>6.66</v>
      </c>
      <c r="J9" s="139">
        <v>6.7</v>
      </c>
      <c r="K9" s="139"/>
      <c r="L9" s="139"/>
      <c r="M9" s="133">
        <v>6.77</v>
      </c>
      <c r="N9" s="139"/>
      <c r="O9" s="133"/>
      <c r="AJ9" s="185">
        <f>AVERAGE(AJ6:AJ8)</f>
        <v>180.14827035807218</v>
      </c>
      <c r="AK9" s="185">
        <f>AVERAGE(AK6:AK8)</f>
        <v>4.1620514925766905</v>
      </c>
      <c r="AL9" s="185">
        <f>AVERAGE(AL6:AL8)</f>
        <v>7.7628101332409045</v>
      </c>
    </row>
    <row r="10" spans="1:136" ht="13.5" thickBot="1" x14ac:dyDescent="0.25">
      <c r="A10" t="s">
        <v>5</v>
      </c>
      <c r="B10" t="s">
        <v>20</v>
      </c>
      <c r="C10" t="s">
        <v>18</v>
      </c>
      <c r="D10" s="92" t="s">
        <v>21</v>
      </c>
      <c r="E10" s="92"/>
      <c r="F10" s="134">
        <v>2.11</v>
      </c>
      <c r="G10" s="140">
        <v>2.2200000000000002</v>
      </c>
      <c r="H10" s="134">
        <v>2.14</v>
      </c>
      <c r="I10" s="134">
        <v>2.16</v>
      </c>
      <c r="J10" s="140">
        <v>2.08</v>
      </c>
      <c r="K10" s="140"/>
      <c r="L10" s="140"/>
      <c r="M10" s="134">
        <v>2.12</v>
      </c>
      <c r="N10" s="140">
        <v>2.16</v>
      </c>
      <c r="O10" s="134">
        <v>1.99</v>
      </c>
    </row>
    <row r="11" spans="1:136" x14ac:dyDescent="0.2">
      <c r="A11" t="s">
        <v>6</v>
      </c>
      <c r="B11" t="s">
        <v>22</v>
      </c>
      <c r="C11" t="s">
        <v>18</v>
      </c>
      <c r="D11" s="91" t="s">
        <v>23</v>
      </c>
      <c r="E11" s="91"/>
      <c r="F11" s="133">
        <v>4</v>
      </c>
      <c r="G11" s="139">
        <v>4</v>
      </c>
      <c r="H11" s="133">
        <v>4</v>
      </c>
      <c r="I11" s="133">
        <v>4</v>
      </c>
      <c r="J11" s="139">
        <v>4</v>
      </c>
      <c r="K11" s="139"/>
      <c r="L11" s="139"/>
      <c r="M11" s="133">
        <v>4</v>
      </c>
      <c r="N11" s="139">
        <v>4</v>
      </c>
      <c r="O11" s="133">
        <v>4</v>
      </c>
    </row>
    <row r="12" spans="1:136" x14ac:dyDescent="0.2">
      <c r="A12" t="s">
        <v>7</v>
      </c>
      <c r="B12" t="s">
        <v>24</v>
      </c>
      <c r="C12" t="s">
        <v>18</v>
      </c>
      <c r="D12" s="91" t="s">
        <v>25</v>
      </c>
      <c r="E12" s="91"/>
      <c r="F12" s="133">
        <v>1</v>
      </c>
      <c r="G12" s="139">
        <v>1</v>
      </c>
      <c r="H12" s="133">
        <v>1</v>
      </c>
      <c r="I12" s="142">
        <v>1</v>
      </c>
      <c r="J12" s="139">
        <v>1</v>
      </c>
      <c r="K12" s="139"/>
      <c r="L12" s="139"/>
      <c r="M12" s="133">
        <v>1</v>
      </c>
      <c r="N12" s="139">
        <v>1</v>
      </c>
      <c r="O12" s="133">
        <v>1</v>
      </c>
    </row>
    <row r="13" spans="1:136" ht="13.5" thickBot="1" x14ac:dyDescent="0.25">
      <c r="A13" t="s">
        <v>8</v>
      </c>
      <c r="B13" t="s">
        <v>26</v>
      </c>
      <c r="C13" t="s">
        <v>18</v>
      </c>
      <c r="D13" s="92" t="s">
        <v>27</v>
      </c>
      <c r="E13" s="92"/>
      <c r="F13" s="134">
        <v>2220</v>
      </c>
      <c r="G13" s="140">
        <v>2220</v>
      </c>
      <c r="H13" s="134">
        <v>2220</v>
      </c>
      <c r="I13" s="134">
        <v>2220</v>
      </c>
      <c r="J13" s="140">
        <v>2220</v>
      </c>
      <c r="K13" s="140"/>
      <c r="L13" s="140"/>
      <c r="M13" s="134">
        <v>2220</v>
      </c>
      <c r="N13" s="140">
        <v>2220</v>
      </c>
      <c r="O13" s="134">
        <v>2220</v>
      </c>
    </row>
    <row r="14" spans="1:136" x14ac:dyDescent="0.2">
      <c r="C14" s="30"/>
    </row>
    <row r="15" spans="1:136" x14ac:dyDescent="0.2">
      <c r="C15" s="30"/>
    </row>
    <row r="16" spans="1:136" ht="34.5" customHeight="1" thickBot="1" x14ac:dyDescent="0.25">
      <c r="BC16" s="200" t="s">
        <v>28</v>
      </c>
      <c r="BD16" s="201"/>
      <c r="BE16" s="201"/>
      <c r="BF16" s="201"/>
      <c r="BG16" s="201"/>
      <c r="BH16" s="202" t="s">
        <v>29</v>
      </c>
      <c r="BI16" s="202"/>
      <c r="BJ16" s="202"/>
      <c r="BK16" s="202"/>
      <c r="BL16" s="202"/>
      <c r="EF16" s="30" t="s">
        <v>192</v>
      </c>
    </row>
    <row r="17" spans="1:173" ht="18" customHeight="1" x14ac:dyDescent="0.2">
      <c r="A17" s="93" t="s">
        <v>31</v>
      </c>
      <c r="B17" s="94" t="s">
        <v>32</v>
      </c>
      <c r="C17" s="89"/>
      <c r="D17" s="89" t="s">
        <v>33</v>
      </c>
      <c r="E17" s="95"/>
      <c r="F17" s="95"/>
      <c r="G17" s="146"/>
      <c r="H17" s="96"/>
      <c r="I17" s="96" t="s">
        <v>34</v>
      </c>
      <c r="J17" s="96"/>
      <c r="K17" s="96"/>
      <c r="L17" s="96"/>
      <c r="M17" s="149"/>
      <c r="N17" s="99"/>
      <c r="O17" s="99"/>
      <c r="P17" s="97"/>
      <c r="Q17" s="99"/>
      <c r="R17" s="95"/>
      <c r="S17" s="89"/>
      <c r="T17" s="89" t="s">
        <v>35</v>
      </c>
      <c r="U17" s="89" t="s">
        <v>36</v>
      </c>
      <c r="V17" s="89" t="s">
        <v>37</v>
      </c>
      <c r="W17" s="89" t="s">
        <v>38</v>
      </c>
      <c r="X17" s="35" t="s">
        <v>39</v>
      </c>
      <c r="Y17" s="89" t="s">
        <v>40</v>
      </c>
      <c r="Z17" s="98" t="s">
        <v>41</v>
      </c>
      <c r="AA17" s="87" t="s">
        <v>42</v>
      </c>
      <c r="AB17" s="87" t="s">
        <v>42</v>
      </c>
      <c r="AC17" s="87" t="s">
        <v>43</v>
      </c>
      <c r="AD17" s="87" t="s">
        <v>44</v>
      </c>
      <c r="AE17" s="99"/>
      <c r="AF17" s="100"/>
      <c r="AG17" s="170"/>
      <c r="AH17"/>
      <c r="AI17" s="170"/>
      <c r="AJ17" s="170"/>
      <c r="AK17" s="170"/>
      <c r="AL17" s="170"/>
      <c r="AM17" s="203" t="s">
        <v>45</v>
      </c>
      <c r="AN17" s="203" t="s">
        <v>46</v>
      </c>
      <c r="AO17" s="180"/>
      <c r="AP17" s="180"/>
      <c r="AQ17" s="203" t="s">
        <v>47</v>
      </c>
      <c r="AR17" s="203" t="s">
        <v>48</v>
      </c>
      <c r="AS17" s="203" t="s">
        <v>49</v>
      </c>
      <c r="AT17" s="203" t="s">
        <v>50</v>
      </c>
      <c r="AU17" s="203" t="s">
        <v>51</v>
      </c>
      <c r="AW17" s="203" t="s">
        <v>52</v>
      </c>
      <c r="AX17" s="203" t="s">
        <v>53</v>
      </c>
      <c r="AY17" s="203" t="s">
        <v>54</v>
      </c>
      <c r="AZ17" s="203" t="s">
        <v>55</v>
      </c>
      <c r="BA17" s="203" t="s">
        <v>56</v>
      </c>
      <c r="BC17" s="203" t="s">
        <v>57</v>
      </c>
      <c r="BD17" s="203" t="s">
        <v>58</v>
      </c>
      <c r="BE17" s="203" t="s">
        <v>59</v>
      </c>
      <c r="BF17" s="203" t="s">
        <v>60</v>
      </c>
      <c r="BG17" s="203" t="s">
        <v>61</v>
      </c>
      <c r="BH17" s="203" t="s">
        <v>57</v>
      </c>
      <c r="BI17" s="203" t="s">
        <v>58</v>
      </c>
      <c r="BJ17" s="203" t="s">
        <v>59</v>
      </c>
      <c r="BK17" s="203" t="s">
        <v>60</v>
      </c>
      <c r="BL17" s="203" t="s">
        <v>61</v>
      </c>
      <c r="BN17" s="16" t="s">
        <v>193</v>
      </c>
      <c r="CW17" s="16" t="s">
        <v>62</v>
      </c>
      <c r="EC17" s="30" t="s">
        <v>63</v>
      </c>
      <c r="EF17" s="30" t="s">
        <v>195</v>
      </c>
    </row>
    <row r="18" spans="1:173" ht="26.1" customHeight="1" thickBot="1" x14ac:dyDescent="0.25">
      <c r="A18" s="101" t="s">
        <v>65</v>
      </c>
      <c r="B18" s="102" t="s">
        <v>66</v>
      </c>
      <c r="C18" s="103" t="s">
        <v>67</v>
      </c>
      <c r="D18" s="103" t="s">
        <v>68</v>
      </c>
      <c r="E18" s="104" t="s">
        <v>69</v>
      </c>
      <c r="F18" s="104" t="s">
        <v>70</v>
      </c>
      <c r="G18" s="147" t="s">
        <v>71</v>
      </c>
      <c r="H18" s="105" t="s">
        <v>72</v>
      </c>
      <c r="I18" s="105" t="s">
        <v>73</v>
      </c>
      <c r="J18" s="105" t="s">
        <v>74</v>
      </c>
      <c r="K18" s="105" t="s">
        <v>75</v>
      </c>
      <c r="L18" s="162" t="s">
        <v>76</v>
      </c>
      <c r="M18" s="112" t="s">
        <v>77</v>
      </c>
      <c r="N18" s="148" t="s">
        <v>78</v>
      </c>
      <c r="O18" s="148" t="s">
        <v>79</v>
      </c>
      <c r="P18" s="106" t="s">
        <v>80</v>
      </c>
      <c r="Q18" s="103" t="s">
        <v>81</v>
      </c>
      <c r="R18" s="109" t="s">
        <v>82</v>
      </c>
      <c r="S18" s="110" t="s">
        <v>83</v>
      </c>
      <c r="T18" s="110" t="s">
        <v>84</v>
      </c>
      <c r="U18" s="110" t="s">
        <v>85</v>
      </c>
      <c r="V18" s="110" t="s">
        <v>86</v>
      </c>
      <c r="W18" s="110" t="s">
        <v>87</v>
      </c>
      <c r="X18" s="111" t="s">
        <v>88</v>
      </c>
      <c r="Y18" s="103" t="s">
        <v>89</v>
      </c>
      <c r="Z18" s="113" t="s">
        <v>90</v>
      </c>
      <c r="AA18" s="114" t="s">
        <v>91</v>
      </c>
      <c r="AB18" s="114" t="s">
        <v>92</v>
      </c>
      <c r="AC18" s="110" t="s">
        <v>93</v>
      </c>
      <c r="AD18" s="110" t="s">
        <v>94</v>
      </c>
      <c r="AE18" s="115"/>
      <c r="AF18" s="116"/>
      <c r="AG18" s="171"/>
      <c r="AH18"/>
      <c r="AI18" s="183" t="s">
        <v>190</v>
      </c>
      <c r="AJ18" s="171" t="s">
        <v>95</v>
      </c>
      <c r="AK18" s="171" t="s">
        <v>96</v>
      </c>
      <c r="AL18" s="171" t="s">
        <v>189</v>
      </c>
      <c r="AM18" s="206"/>
      <c r="AN18" s="206"/>
      <c r="AO18" s="181"/>
      <c r="AP18" s="181"/>
      <c r="AQ18" s="206"/>
      <c r="AR18" s="206"/>
      <c r="AS18" s="206"/>
      <c r="AT18" s="206"/>
      <c r="AU18" s="206"/>
      <c r="AW18" s="204"/>
      <c r="AX18" s="204"/>
      <c r="AY18" s="204"/>
      <c r="AZ18" s="204"/>
      <c r="BA18" s="204"/>
      <c r="BC18" s="204"/>
      <c r="BD18" s="204"/>
      <c r="BE18" s="204"/>
      <c r="BF18" s="204"/>
      <c r="BG18" s="204"/>
      <c r="BH18" s="204"/>
      <c r="BI18" s="204"/>
      <c r="BJ18" s="204"/>
      <c r="BK18" s="204"/>
      <c r="BL18" s="204"/>
      <c r="BM18" s="30" t="s">
        <v>97</v>
      </c>
      <c r="BN18" s="53">
        <v>0.68493604430169253</v>
      </c>
      <c r="BO18" s="53">
        <v>6.1215864857717586</v>
      </c>
      <c r="BP18" s="53">
        <v>4.3264171692128395</v>
      </c>
      <c r="BQ18" s="53">
        <v>17.401869072534058</v>
      </c>
      <c r="BR18" s="53">
        <v>0.64009336964286356</v>
      </c>
      <c r="BS18" s="53">
        <v>4.1620514925766905</v>
      </c>
      <c r="BT18" s="53">
        <v>0</v>
      </c>
      <c r="BU18" s="53">
        <v>0.50804909853932712</v>
      </c>
      <c r="BV18" s="53">
        <v>3.159642564238784</v>
      </c>
      <c r="BW18" s="53">
        <v>2.1261797174749244</v>
      </c>
      <c r="BX18" s="53">
        <v>8.6007846422940251</v>
      </c>
      <c r="BY18" s="53">
        <v>11.844029042938837</v>
      </c>
      <c r="BZ18" s="53">
        <v>8.8274132587107257</v>
      </c>
      <c r="CA18" s="53">
        <v>3.6707201993347223</v>
      </c>
      <c r="CB18" s="53">
        <v>3.9245101911945244</v>
      </c>
      <c r="CC18" s="53">
        <v>11.009195348960489</v>
      </c>
      <c r="CD18" s="53">
        <v>15.078489731618996</v>
      </c>
      <c r="CE18" s="53">
        <v>7.1303329833598168</v>
      </c>
      <c r="CF18" s="53">
        <v>3.3868976099750872</v>
      </c>
      <c r="CG18" s="53">
        <v>1.8421397608315886</v>
      </c>
      <c r="CH18" s="53">
        <v>8.2632508828290643</v>
      </c>
      <c r="CI18" s="53">
        <v>180.14827035807218</v>
      </c>
      <c r="CJ18" s="53">
        <v>0.89160572692744378</v>
      </c>
      <c r="CK18" s="53">
        <v>0</v>
      </c>
      <c r="CL18" s="53">
        <v>5.30799062188047E-2</v>
      </c>
      <c r="CM18" s="53">
        <v>0</v>
      </c>
      <c r="CN18" s="53">
        <v>0</v>
      </c>
      <c r="CO18" s="53">
        <v>0</v>
      </c>
      <c r="CP18" s="53">
        <v>0</v>
      </c>
      <c r="CQ18" s="53">
        <v>0</v>
      </c>
      <c r="CR18" s="53">
        <v>2.9578194610951791</v>
      </c>
      <c r="CS18" s="53">
        <v>0.11020205076494134</v>
      </c>
      <c r="CT18" s="53">
        <v>0</v>
      </c>
      <c r="CU18" s="53">
        <v>0</v>
      </c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EG18" s="16" t="s">
        <v>194</v>
      </c>
    </row>
    <row r="19" spans="1:173" ht="21.75" customHeight="1" thickBot="1" x14ac:dyDescent="0.25">
      <c r="A19" s="117"/>
      <c r="B19" s="118"/>
      <c r="C19" s="119" t="s">
        <v>98</v>
      </c>
      <c r="D19" s="120" t="s">
        <v>99</v>
      </c>
      <c r="E19" s="108" t="s">
        <v>100</v>
      </c>
      <c r="F19" s="108" t="s">
        <v>101</v>
      </c>
      <c r="G19" s="121" t="s">
        <v>102</v>
      </c>
      <c r="H19" s="122" t="s">
        <v>102</v>
      </c>
      <c r="I19" s="123" t="s">
        <v>103</v>
      </c>
      <c r="J19" s="123" t="s">
        <v>104</v>
      </c>
      <c r="K19" s="122" t="s">
        <v>102</v>
      </c>
      <c r="L19" s="122" t="s">
        <v>102</v>
      </c>
      <c r="M19" s="124" t="s">
        <v>105</v>
      </c>
      <c r="N19" s="120" t="s">
        <v>106</v>
      </c>
      <c r="O19" s="119" t="s">
        <v>106</v>
      </c>
      <c r="P19" s="107" t="s">
        <v>106</v>
      </c>
      <c r="Q19" s="119" t="s">
        <v>107</v>
      </c>
      <c r="R19" s="108" t="s">
        <v>106</v>
      </c>
      <c r="S19" s="119" t="s">
        <v>108</v>
      </c>
      <c r="T19" s="119" t="s">
        <v>106</v>
      </c>
      <c r="U19" s="119" t="s">
        <v>106</v>
      </c>
      <c r="V19" s="119" t="s">
        <v>109</v>
      </c>
      <c r="W19" s="119" t="s">
        <v>110</v>
      </c>
      <c r="X19" s="107" t="s">
        <v>110</v>
      </c>
      <c r="Y19" s="119" t="s">
        <v>111</v>
      </c>
      <c r="Z19" s="108" t="s">
        <v>110</v>
      </c>
      <c r="AA19" s="119" t="s">
        <v>110</v>
      </c>
      <c r="AB19" s="119" t="s">
        <v>110</v>
      </c>
      <c r="AC19" s="119" t="s">
        <v>110</v>
      </c>
      <c r="AD19" s="119" t="s">
        <v>110</v>
      </c>
      <c r="AE19" s="125" t="s">
        <v>68</v>
      </c>
      <c r="AF19" s="126" t="s">
        <v>112</v>
      </c>
      <c r="AG19" s="169" t="s">
        <v>113</v>
      </c>
      <c r="AH19"/>
      <c r="AI19" s="169" t="s">
        <v>191</v>
      </c>
      <c r="AJ19" s="169" t="s">
        <v>114</v>
      </c>
      <c r="AK19" s="169" t="s">
        <v>114</v>
      </c>
      <c r="AL19" s="169" t="s">
        <v>114</v>
      </c>
      <c r="AM19" s="207"/>
      <c r="AN19" s="207"/>
      <c r="AO19" s="182"/>
      <c r="AP19" s="182"/>
      <c r="AQ19" s="207"/>
      <c r="AR19" s="207"/>
      <c r="AS19" s="207"/>
      <c r="AT19" s="207"/>
      <c r="AU19" s="207"/>
      <c r="AW19" s="205"/>
      <c r="AX19" s="205"/>
      <c r="AY19" s="205"/>
      <c r="AZ19" s="205"/>
      <c r="BA19" s="205"/>
      <c r="BC19" s="205"/>
      <c r="BD19" s="205"/>
      <c r="BE19" s="205"/>
      <c r="BF19" s="205"/>
      <c r="BG19" s="205"/>
      <c r="BH19" s="205"/>
      <c r="BI19" s="205"/>
      <c r="BJ19" s="205"/>
      <c r="BK19" s="205"/>
      <c r="BL19" s="205"/>
      <c r="BN19" t="s">
        <v>115</v>
      </c>
      <c r="BO19" t="s">
        <v>116</v>
      </c>
      <c r="BP19" t="s">
        <v>117</v>
      </c>
      <c r="BQ19" t="s">
        <v>118</v>
      </c>
      <c r="BR19" t="s">
        <v>119</v>
      </c>
      <c r="BS19" t="s">
        <v>120</v>
      </c>
      <c r="BT19" t="s">
        <v>121</v>
      </c>
      <c r="BU19" t="s">
        <v>122</v>
      </c>
      <c r="BV19" t="s">
        <v>123</v>
      </c>
      <c r="BW19" t="s">
        <v>124</v>
      </c>
      <c r="BX19" t="s">
        <v>125</v>
      </c>
      <c r="BY19" t="s">
        <v>126</v>
      </c>
      <c r="BZ19" t="s">
        <v>127</v>
      </c>
      <c r="CA19" t="s">
        <v>128</v>
      </c>
      <c r="CB19" t="s">
        <v>129</v>
      </c>
      <c r="CC19" t="s">
        <v>130</v>
      </c>
      <c r="CD19" t="s">
        <v>131</v>
      </c>
      <c r="CE19" t="s">
        <v>132</v>
      </c>
      <c r="CF19" t="s">
        <v>133</v>
      </c>
      <c r="CG19" t="s">
        <v>134</v>
      </c>
      <c r="CH19" t="s">
        <v>135</v>
      </c>
      <c r="CI19" t="s">
        <v>136</v>
      </c>
      <c r="CJ19" t="s">
        <v>137</v>
      </c>
      <c r="CK19" t="s">
        <v>138</v>
      </c>
      <c r="CL19" t="s">
        <v>139</v>
      </c>
      <c r="CM19" t="s">
        <v>140</v>
      </c>
      <c r="CN19" t="s">
        <v>141</v>
      </c>
      <c r="CO19" t="s">
        <v>142</v>
      </c>
      <c r="CP19" t="s">
        <v>143</v>
      </c>
      <c r="CQ19" t="s">
        <v>144</v>
      </c>
      <c r="CR19" t="s">
        <v>145</v>
      </c>
      <c r="CS19" t="s">
        <v>146</v>
      </c>
      <c r="CT19" t="s">
        <v>147</v>
      </c>
      <c r="CU19" t="s">
        <v>148</v>
      </c>
      <c r="CW19" t="s">
        <v>115</v>
      </c>
      <c r="CX19" t="s">
        <v>116</v>
      </c>
      <c r="CY19" t="s">
        <v>117</v>
      </c>
      <c r="CZ19" t="s">
        <v>118</v>
      </c>
      <c r="DA19" t="s">
        <v>119</v>
      </c>
      <c r="DB19" t="s">
        <v>120</v>
      </c>
      <c r="DC19" t="s">
        <v>121</v>
      </c>
      <c r="DD19" t="s">
        <v>122</v>
      </c>
      <c r="DE19" t="s">
        <v>123</v>
      </c>
      <c r="DF19" t="s">
        <v>124</v>
      </c>
      <c r="DG19" t="s">
        <v>125</v>
      </c>
      <c r="DH19" t="s">
        <v>126</v>
      </c>
      <c r="DI19" t="s">
        <v>127</v>
      </c>
      <c r="DJ19" t="s">
        <v>128</v>
      </c>
      <c r="DK19" t="s">
        <v>129</v>
      </c>
      <c r="DL19" t="s">
        <v>130</v>
      </c>
      <c r="DM19" t="s">
        <v>131</v>
      </c>
      <c r="DN19" t="s">
        <v>132</v>
      </c>
      <c r="DO19" t="s">
        <v>133</v>
      </c>
      <c r="DP19" t="s">
        <v>134</v>
      </c>
      <c r="DQ19" t="s">
        <v>135</v>
      </c>
      <c r="DR19" t="s">
        <v>136</v>
      </c>
      <c r="DS19" t="s">
        <v>137</v>
      </c>
      <c r="DT19" t="s">
        <v>138</v>
      </c>
      <c r="DU19" t="s">
        <v>139</v>
      </c>
      <c r="DV19" t="s">
        <v>140</v>
      </c>
      <c r="DW19" t="s">
        <v>141</v>
      </c>
      <c r="DX19" t="s">
        <v>142</v>
      </c>
      <c r="DY19" t="s">
        <v>143</v>
      </c>
      <c r="DZ19" t="s">
        <v>144</v>
      </c>
      <c r="EA19" t="s">
        <v>145</v>
      </c>
      <c r="EB19" t="s">
        <v>146</v>
      </c>
      <c r="EC19" t="s">
        <v>147</v>
      </c>
      <c r="ED19" t="s">
        <v>148</v>
      </c>
      <c r="EG19" t="s">
        <v>115</v>
      </c>
      <c r="EH19" t="s">
        <v>116</v>
      </c>
      <c r="EI19" t="s">
        <v>117</v>
      </c>
      <c r="EJ19" t="s">
        <v>118</v>
      </c>
      <c r="EK19" t="s">
        <v>119</v>
      </c>
      <c r="EL19" t="s">
        <v>120</v>
      </c>
      <c r="EM19" t="s">
        <v>121</v>
      </c>
      <c r="EN19" t="s">
        <v>122</v>
      </c>
      <c r="EO19" t="s">
        <v>123</v>
      </c>
      <c r="EP19" t="s">
        <v>124</v>
      </c>
      <c r="EQ19" t="s">
        <v>125</v>
      </c>
      <c r="ER19" t="s">
        <v>126</v>
      </c>
      <c r="ES19" t="s">
        <v>127</v>
      </c>
      <c r="ET19" t="s">
        <v>128</v>
      </c>
      <c r="EU19" t="s">
        <v>129</v>
      </c>
      <c r="EV19" t="s">
        <v>130</v>
      </c>
      <c r="EW19" t="s">
        <v>131</v>
      </c>
      <c r="EX19" t="s">
        <v>132</v>
      </c>
      <c r="EY19" t="s">
        <v>133</v>
      </c>
      <c r="EZ19" t="s">
        <v>134</v>
      </c>
      <c r="FA19" t="s">
        <v>135</v>
      </c>
      <c r="FB19" s="46" t="s">
        <v>136</v>
      </c>
      <c r="FC19" t="s">
        <v>137</v>
      </c>
      <c r="FD19" t="s">
        <v>138</v>
      </c>
      <c r="FE19" t="s">
        <v>139</v>
      </c>
      <c r="FF19" t="s">
        <v>140</v>
      </c>
      <c r="FG19" t="s">
        <v>141</v>
      </c>
      <c r="FH19" t="s">
        <v>142</v>
      </c>
      <c r="FI19" t="s">
        <v>143</v>
      </c>
      <c r="FJ19" t="s">
        <v>144</v>
      </c>
      <c r="FK19" t="s">
        <v>145</v>
      </c>
      <c r="FL19" t="s">
        <v>146</v>
      </c>
      <c r="FM19" t="s">
        <v>147</v>
      </c>
      <c r="FN19" t="s">
        <v>148</v>
      </c>
      <c r="FO19" t="s">
        <v>82</v>
      </c>
    </row>
    <row r="20" spans="1:173" x14ac:dyDescent="0.2">
      <c r="A20" s="17" t="s">
        <v>10</v>
      </c>
      <c r="B20" s="12" t="s">
        <v>149</v>
      </c>
      <c r="C20" s="49">
        <v>42410</v>
      </c>
      <c r="D20" s="29">
        <v>0.61458333333333337</v>
      </c>
      <c r="E20" s="10">
        <f>F20*24</f>
        <v>0</v>
      </c>
      <c r="F20" s="31">
        <v>0</v>
      </c>
      <c r="G20" s="143"/>
      <c r="H20" s="144"/>
      <c r="I20" s="144"/>
      <c r="J20" s="144"/>
      <c r="K20" s="144"/>
      <c r="L20" s="144"/>
      <c r="M20" s="144"/>
      <c r="N20" s="150">
        <v>31.8</v>
      </c>
      <c r="O20" s="27">
        <v>0</v>
      </c>
      <c r="P20" s="61">
        <v>6.54</v>
      </c>
      <c r="Q20" s="10">
        <v>2.11</v>
      </c>
      <c r="R20" s="31">
        <v>1.1599999999999999</v>
      </c>
      <c r="S20" s="14"/>
      <c r="T20" s="14">
        <v>114</v>
      </c>
      <c r="U20" s="25">
        <v>8.77</v>
      </c>
      <c r="V20" s="18">
        <v>3.5</v>
      </c>
      <c r="W20" s="26">
        <v>268</v>
      </c>
      <c r="X20" s="34">
        <v>3.5</v>
      </c>
      <c r="Y20" s="34"/>
      <c r="Z20" s="33"/>
      <c r="AA20" s="10"/>
      <c r="AB20" s="33"/>
      <c r="AC20" s="32"/>
      <c r="AD20" s="33"/>
      <c r="AE20" s="21"/>
      <c r="AF20" s="55"/>
      <c r="AG20" s="166"/>
      <c r="AH20"/>
      <c r="AI20" s="176"/>
      <c r="AJ20" s="173"/>
      <c r="AK20" s="173"/>
      <c r="AL20" s="167"/>
      <c r="AM20" s="186"/>
      <c r="AN20" s="186"/>
      <c r="AO20" s="186"/>
      <c r="AP20" s="186"/>
      <c r="AQ20" s="188"/>
      <c r="AR20" s="188"/>
      <c r="AS20" s="188"/>
      <c r="AT20" s="188"/>
      <c r="AU20" s="188"/>
      <c r="AW20" s="188"/>
      <c r="AX20" s="188"/>
      <c r="AY20" s="188"/>
      <c r="AZ20" s="188"/>
      <c r="BA20" s="188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N20" s="188"/>
      <c r="BO20" s="188"/>
      <c r="BP20" s="188"/>
      <c r="BQ20" s="188"/>
      <c r="BR20" s="188"/>
      <c r="BS20" s="188"/>
      <c r="BT20" s="188"/>
      <c r="BU20" s="188"/>
      <c r="BV20" s="188"/>
      <c r="BW20" s="188"/>
      <c r="BX20" s="188"/>
      <c r="BY20" s="188"/>
      <c r="BZ20" s="188"/>
      <c r="CA20" s="188"/>
      <c r="CB20" s="188"/>
      <c r="CC20" s="188"/>
      <c r="CD20" s="188"/>
      <c r="CE20" s="188"/>
      <c r="CF20" s="188"/>
      <c r="CG20" s="188"/>
      <c r="CH20" s="188"/>
      <c r="CI20" s="188"/>
      <c r="CJ20" s="188"/>
      <c r="CK20" s="188"/>
      <c r="CL20" s="188"/>
      <c r="CM20" s="188"/>
      <c r="CN20" s="188"/>
      <c r="CO20" s="188"/>
      <c r="CP20" s="188"/>
      <c r="CQ20" s="188"/>
      <c r="CR20" s="188"/>
      <c r="CS20" s="188"/>
      <c r="CT20" s="188"/>
      <c r="CU20" s="188"/>
      <c r="CW20" s="188"/>
      <c r="CX20" s="188"/>
      <c r="CY20" s="188"/>
      <c r="CZ20" s="188"/>
      <c r="DA20" s="188"/>
      <c r="DB20" s="188"/>
      <c r="DC20" s="188"/>
      <c r="DD20" s="188"/>
      <c r="DE20" s="188"/>
      <c r="DF20" s="188"/>
      <c r="DG20" s="188"/>
      <c r="DH20" s="188"/>
      <c r="DI20" s="188"/>
      <c r="DJ20" s="188"/>
      <c r="DK20" s="188"/>
      <c r="DL20" s="188"/>
      <c r="DM20" s="188"/>
      <c r="DN20" s="188"/>
      <c r="DO20" s="188"/>
      <c r="DP20" s="188"/>
      <c r="DQ20" s="188"/>
      <c r="DR20" s="193"/>
      <c r="DS20" s="188"/>
      <c r="DT20" s="188"/>
      <c r="DU20" s="188"/>
      <c r="DV20" s="188"/>
      <c r="DW20" s="188"/>
      <c r="DX20" s="188"/>
      <c r="DY20" s="188"/>
      <c r="DZ20" s="188"/>
      <c r="EA20" s="188"/>
      <c r="EB20" s="188"/>
      <c r="EC20" s="188"/>
      <c r="ED20" s="188"/>
      <c r="EE20" s="189" t="s">
        <v>10</v>
      </c>
      <c r="EF20" s="196"/>
      <c r="EG20" s="188"/>
      <c r="EH20" s="188"/>
      <c r="EI20" s="188"/>
      <c r="EJ20" s="188"/>
      <c r="EK20" s="188"/>
      <c r="EL20" s="188"/>
      <c r="EM20" s="188"/>
      <c r="EN20" s="188"/>
      <c r="EO20" s="188"/>
      <c r="EP20" s="188"/>
      <c r="EQ20" s="188"/>
      <c r="ER20" s="188"/>
      <c r="ES20" s="188"/>
      <c r="ET20" s="188"/>
      <c r="EU20" s="188"/>
      <c r="EV20" s="188"/>
      <c r="EW20" s="188"/>
      <c r="EX20" s="188"/>
      <c r="EY20" s="188"/>
      <c r="EZ20" s="188"/>
      <c r="FA20" s="188"/>
      <c r="FB20" s="193"/>
      <c r="FC20" s="188"/>
      <c r="FD20" s="188"/>
      <c r="FE20" s="188"/>
      <c r="FF20" s="188"/>
      <c r="FG20" s="188"/>
      <c r="FH20" s="188"/>
      <c r="FI20" s="188"/>
      <c r="FJ20" s="188"/>
      <c r="FK20" s="188"/>
      <c r="FL20" s="188"/>
      <c r="FM20" s="188"/>
      <c r="FN20" s="188"/>
      <c r="FO20" s="197"/>
    </row>
    <row r="21" spans="1:173" x14ac:dyDescent="0.2">
      <c r="A21" s="17" t="s">
        <v>10</v>
      </c>
      <c r="B21" s="12" t="s">
        <v>150</v>
      </c>
      <c r="C21" s="28">
        <v>42410</v>
      </c>
      <c r="D21" s="29">
        <v>0.82638888888888884</v>
      </c>
      <c r="E21" s="10">
        <f>F21*24</f>
        <v>0</v>
      </c>
      <c r="F21" s="74">
        <v>0</v>
      </c>
      <c r="G21" s="145">
        <v>0.28599999999999998</v>
      </c>
      <c r="H21" s="53">
        <v>0.29799999999999999</v>
      </c>
      <c r="I21">
        <v>95.7</v>
      </c>
      <c r="J21">
        <v>13</v>
      </c>
      <c r="K21" s="53">
        <f>H21-G21</f>
        <v>1.2000000000000011E-2</v>
      </c>
      <c r="L21" s="53"/>
      <c r="M21">
        <v>5</v>
      </c>
      <c r="N21" s="57">
        <v>30.9</v>
      </c>
      <c r="O21" s="60">
        <v>0</v>
      </c>
      <c r="P21" s="61">
        <v>6.06</v>
      </c>
      <c r="Q21" s="33">
        <v>1.93</v>
      </c>
      <c r="R21" s="33">
        <v>1.58</v>
      </c>
      <c r="S21" s="60"/>
      <c r="T21" s="60">
        <v>115</v>
      </c>
      <c r="U21" s="75">
        <v>8.66</v>
      </c>
      <c r="V21" s="60">
        <v>4</v>
      </c>
      <c r="W21" s="71">
        <f>W20-V20+Y21+AA21+AC21</f>
        <v>264.5</v>
      </c>
      <c r="X21" s="85">
        <f>SUM(V21,X20)</f>
        <v>7.5</v>
      </c>
      <c r="Y21" s="61">
        <v>0</v>
      </c>
      <c r="Z21" s="33">
        <f>SUM(Y21,Z20)</f>
        <v>0</v>
      </c>
      <c r="AA21" s="33">
        <v>0</v>
      </c>
      <c r="AB21" s="33">
        <f t="shared" ref="Z21:AB35" si="0">SUM(AA21,AB20)</f>
        <v>0</v>
      </c>
      <c r="AC21" s="33">
        <v>0</v>
      </c>
      <c r="AD21" s="33">
        <f t="shared" ref="AD21:AD35" si="1">SUM(AC21,AD20)</f>
        <v>0</v>
      </c>
      <c r="AE21" s="4">
        <f t="shared" ref="AE21:AE34" si="2">F21*24</f>
        <v>0</v>
      </c>
      <c r="AF21" s="54"/>
      <c r="AG21" s="167"/>
      <c r="AH21"/>
      <c r="AI21" s="22">
        <f>G21*(W21-Y21-AA21-AC21)*1000000</f>
        <v>75646999.999999985</v>
      </c>
      <c r="AJ21" s="174"/>
      <c r="AK21" s="174"/>
      <c r="AL21" s="167"/>
      <c r="AM21" s="187"/>
      <c r="AN21" s="187"/>
      <c r="AO21" s="187"/>
      <c r="AP21" s="187"/>
      <c r="AQ21" s="189">
        <f>(N21*W21/1000+AC21*2220/1000+AA21*180.15/1000)/((W21+AA21+AC21)/1000)</f>
        <v>30.9</v>
      </c>
      <c r="AR21" s="189">
        <f>(O21*W21/1000)/((W21+AA21+AC21)/1000)</f>
        <v>0</v>
      </c>
      <c r="AS21" s="189">
        <f>(P21*W21/1000)/((W21+AA21+AC21)/1000)</f>
        <v>6.0599999999999987</v>
      </c>
      <c r="AT21" s="189">
        <f>(Q21*W21/1000+AA21*4.16/1000)/((W21+AA21+AC21)/1000)</f>
        <v>1.9299999999999997</v>
      </c>
      <c r="AU21" s="189">
        <f>(R21*W21/1000)/((W21+AA21+AC21)/1000)</f>
        <v>1.5799999999999998</v>
      </c>
      <c r="AW21" s="189"/>
      <c r="AX21" s="189"/>
      <c r="AY21" s="189"/>
      <c r="AZ21" s="189"/>
      <c r="BA21" s="189"/>
      <c r="BC21" s="189"/>
      <c r="BD21" s="189"/>
      <c r="BE21" s="189"/>
      <c r="BF21" s="189"/>
      <c r="BI21" s="189"/>
      <c r="BJ21" s="189"/>
      <c r="BK21" s="189"/>
      <c r="BL21" s="189"/>
      <c r="BN21" s="189">
        <v>0</v>
      </c>
      <c r="BO21" s="189">
        <v>2.1127902992706118</v>
      </c>
      <c r="BP21" s="189">
        <v>1.4733862853164548</v>
      </c>
      <c r="BQ21" s="189">
        <v>6.2200586009180201</v>
      </c>
      <c r="BR21" s="189">
        <v>0.18730616717362714</v>
      </c>
      <c r="BS21" s="189">
        <v>1.9188647573486772</v>
      </c>
      <c r="BT21" s="189">
        <v>7.7628101332409045</v>
      </c>
      <c r="BU21" s="189">
        <v>0</v>
      </c>
      <c r="BV21" s="189">
        <v>1.0891966046299555</v>
      </c>
      <c r="BW21" s="189">
        <v>1.3661159862187955</v>
      </c>
      <c r="BX21" s="189">
        <v>2.49253998820517</v>
      </c>
      <c r="BY21" s="189">
        <v>3.6725810144888693</v>
      </c>
      <c r="BZ21" s="189">
        <v>2.8504029189540003</v>
      </c>
      <c r="CA21" s="189">
        <v>0.85538449120477444</v>
      </c>
      <c r="CB21" s="189">
        <v>1.3739029547242867</v>
      </c>
      <c r="CC21" s="189">
        <v>5.1462421944583872</v>
      </c>
      <c r="CD21" s="189">
        <v>5.300439402611385</v>
      </c>
      <c r="CE21" s="189">
        <v>2.8545569521658614</v>
      </c>
      <c r="CF21" s="189">
        <v>0.94723327784282763</v>
      </c>
      <c r="CG21" s="189">
        <v>0.85272116250066776</v>
      </c>
      <c r="CH21" s="189">
        <v>2.9385569087674379</v>
      </c>
      <c r="CI21" s="189">
        <v>35.09880922142127</v>
      </c>
      <c r="CJ21" s="189">
        <v>0.1166371515807705</v>
      </c>
      <c r="CK21" s="189">
        <v>0</v>
      </c>
      <c r="CL21" s="189">
        <v>0</v>
      </c>
      <c r="CM21" s="189">
        <v>0</v>
      </c>
      <c r="CN21" s="189">
        <v>0</v>
      </c>
      <c r="CO21" s="189">
        <v>0</v>
      </c>
      <c r="CP21" s="189">
        <v>0</v>
      </c>
      <c r="CQ21" s="189">
        <v>0</v>
      </c>
      <c r="CR21" s="189">
        <v>1.0812175265763382</v>
      </c>
      <c r="CS21" s="189">
        <v>0.10802637737039696</v>
      </c>
      <c r="CT21" s="189">
        <v>0.73112423223383505</v>
      </c>
      <c r="CU21" s="189">
        <v>0</v>
      </c>
      <c r="CW21" s="189">
        <f>(BN21*($W21-$Y21-$AA21-$AC21)/1000+($AA22-$AA20)*BN$18/1000)/($W21/1000)</f>
        <v>0</v>
      </c>
      <c r="CX21" s="189">
        <f>(BO21*($W21-$Y21-$AA21-$AC21)/1000+$AA21*BO$18/1000)/($W21/1000)</f>
        <v>2.1127902992706113</v>
      </c>
      <c r="CY21" s="189">
        <f>(BP21*($W21-$Y21-$AA21-$AC21)/1000+$AA21*BP$18/1000)/($W21/1000)</f>
        <v>1.4733862853164548</v>
      </c>
      <c r="CZ21" s="189">
        <f>(BQ21*$W21/1000+($AB22-$AB20)*BQ$18/1000)/(($W21+$AA21+$AC21)/1000)</f>
        <v>6.2200586009180201</v>
      </c>
      <c r="DA21" s="189">
        <f t="shared" ref="CW21:DQ21" si="3">(BR21*$W21/1000+($AB22-$AB20)*BR$18/1000)/(($W21+$AA21+$AC21)/1000)</f>
        <v>0.18730616717362714</v>
      </c>
      <c r="DB21" s="189">
        <f t="shared" si="3"/>
        <v>1.918864757348677</v>
      </c>
      <c r="DC21" s="189">
        <f t="shared" si="3"/>
        <v>7.7628101332409036</v>
      </c>
      <c r="DD21" s="189">
        <f t="shared" si="3"/>
        <v>0</v>
      </c>
      <c r="DE21" s="189">
        <f t="shared" si="3"/>
        <v>1.0891966046299555</v>
      </c>
      <c r="DF21" s="189">
        <f t="shared" si="3"/>
        <v>1.3661159862187955</v>
      </c>
      <c r="DG21" s="189">
        <f t="shared" si="3"/>
        <v>2.49253998820517</v>
      </c>
      <c r="DH21" s="189">
        <f t="shared" si="3"/>
        <v>3.6725810144888693</v>
      </c>
      <c r="DI21" s="189">
        <f t="shared" si="3"/>
        <v>2.8504029189539999</v>
      </c>
      <c r="DJ21" s="189">
        <f t="shared" si="3"/>
        <v>0.85538449120477444</v>
      </c>
      <c r="DK21" s="189">
        <f t="shared" si="3"/>
        <v>1.3739029547242865</v>
      </c>
      <c r="DL21" s="189">
        <f t="shared" si="3"/>
        <v>5.1462421944583872</v>
      </c>
      <c r="DM21" s="189">
        <f t="shared" si="3"/>
        <v>5.300439402611385</v>
      </c>
      <c r="DN21" s="189">
        <f t="shared" si="3"/>
        <v>2.8545569521658609</v>
      </c>
      <c r="DO21" s="189">
        <f t="shared" si="3"/>
        <v>0.94723327784282763</v>
      </c>
      <c r="DP21" s="189">
        <f>(CG21*$W21/1000+($AB22-$AB20)*CG$18/1000)/(($W21+$AA21+$AC21)/1000)</f>
        <v>0.85272116250066765</v>
      </c>
      <c r="DQ21" s="189">
        <f t="shared" si="3"/>
        <v>2.9385569087674379</v>
      </c>
      <c r="DR21" s="194">
        <f>(CI21*$W21/1000+($AB22-$AB20)*CI$18/1000+2220*(AD22-AD20)/1000)/(($W21+$AA21+$AC21)/1000)</f>
        <v>35.09880922142127</v>
      </c>
      <c r="DS21" s="189">
        <f t="shared" ref="DS21:ED21" si="4">(CJ21*$W21/1000+($AB22-$AB20)*CJ$18/1000)/(($W21+$AA21+$AC21)/1000)</f>
        <v>0.11663715158077048</v>
      </c>
      <c r="DT21" s="189">
        <f t="shared" si="4"/>
        <v>0</v>
      </c>
      <c r="DU21" s="189">
        <f t="shared" si="4"/>
        <v>0</v>
      </c>
      <c r="DV21" s="189">
        <f t="shared" si="4"/>
        <v>0</v>
      </c>
      <c r="DW21" s="189">
        <f t="shared" si="4"/>
        <v>0</v>
      </c>
      <c r="DX21" s="189">
        <f t="shared" si="4"/>
        <v>0</v>
      </c>
      <c r="DY21" s="189">
        <f t="shared" si="4"/>
        <v>0</v>
      </c>
      <c r="DZ21" s="189">
        <f t="shared" si="4"/>
        <v>0</v>
      </c>
      <c r="EA21" s="189">
        <f t="shared" si="4"/>
        <v>1.081217526576338</v>
      </c>
      <c r="EB21" s="189">
        <f t="shared" si="4"/>
        <v>0.10802637737039696</v>
      </c>
      <c r="EC21" s="189">
        <f t="shared" si="4"/>
        <v>0.73112423223383494</v>
      </c>
      <c r="ED21" s="189">
        <f t="shared" si="4"/>
        <v>0</v>
      </c>
      <c r="EE21" s="189" t="s">
        <v>10</v>
      </c>
      <c r="EF21" s="12" t="s">
        <v>150</v>
      </c>
      <c r="EG21" s="189"/>
      <c r="EH21" s="189"/>
      <c r="EI21" s="189"/>
      <c r="EJ21" s="189"/>
      <c r="EK21" s="189"/>
      <c r="EL21" s="189"/>
      <c r="EM21" s="189"/>
      <c r="EN21" s="189"/>
      <c r="EO21" s="189"/>
      <c r="EP21" s="189"/>
      <c r="EQ21" s="189"/>
      <c r="ER21" s="189"/>
      <c r="ES21" s="189"/>
      <c r="ET21" s="189"/>
      <c r="EU21" s="189"/>
      <c r="EV21" s="189"/>
      <c r="EW21" s="189"/>
      <c r="EX21" s="189"/>
      <c r="EY21" s="189"/>
      <c r="EZ21" s="189"/>
      <c r="FA21" s="189"/>
      <c r="FB21" s="194"/>
      <c r="FC21" s="189"/>
      <c r="FD21" s="189"/>
      <c r="FE21" s="189"/>
      <c r="FF21" s="189"/>
      <c r="FG21" s="189"/>
      <c r="FH21" s="189"/>
      <c r="FI21" s="189"/>
      <c r="FJ21" s="189"/>
      <c r="FK21" s="189"/>
      <c r="FL21" s="189"/>
      <c r="FM21" s="189"/>
      <c r="FN21" s="189"/>
      <c r="FO21" s="6"/>
    </row>
    <row r="22" spans="1:173" x14ac:dyDescent="0.2">
      <c r="A22" s="17" t="s">
        <v>10</v>
      </c>
      <c r="B22" s="12" t="s">
        <v>151</v>
      </c>
      <c r="C22" s="28">
        <v>42411</v>
      </c>
      <c r="D22" s="29">
        <v>0.41111111111111115</v>
      </c>
      <c r="E22" s="10">
        <f>F22*24</f>
        <v>14.033333333333337</v>
      </c>
      <c r="F22" s="76">
        <f t="shared" ref="F22:F35" si="5">+F21+(C22-C21)+(D22-D21)</f>
        <v>0.58472222222222237</v>
      </c>
      <c r="G22" s="145">
        <v>0.36899999999999999</v>
      </c>
      <c r="H22" s="53">
        <v>0.373</v>
      </c>
      <c r="I22">
        <v>98.7</v>
      </c>
      <c r="J22">
        <v>13.2</v>
      </c>
      <c r="K22" s="53">
        <f t="shared" ref="K22:K35" si="6">H22-G22</f>
        <v>4.0000000000000036E-3</v>
      </c>
      <c r="L22" s="53"/>
      <c r="M22">
        <v>5</v>
      </c>
      <c r="N22" s="57">
        <v>27.9</v>
      </c>
      <c r="O22" s="60">
        <v>0</v>
      </c>
      <c r="P22" s="61">
        <v>5.69</v>
      </c>
      <c r="Q22" s="33">
        <v>1.78</v>
      </c>
      <c r="R22" s="33">
        <v>2.14</v>
      </c>
      <c r="S22" s="60"/>
      <c r="T22" s="60">
        <v>119</v>
      </c>
      <c r="U22" s="75">
        <v>8.6999999999999993</v>
      </c>
      <c r="V22" s="60">
        <v>4</v>
      </c>
      <c r="W22" s="71">
        <f t="shared" ref="W22:W35" si="7">W21-V21+Y22+AA22+AC22</f>
        <v>260.5</v>
      </c>
      <c r="X22" s="85">
        <f t="shared" ref="X22:X35" si="8">SUM(V22,X21)</f>
        <v>11.5</v>
      </c>
      <c r="Y22" s="61">
        <v>0</v>
      </c>
      <c r="Z22" s="33">
        <f t="shared" si="0"/>
        <v>0</v>
      </c>
      <c r="AA22" s="33">
        <v>0</v>
      </c>
      <c r="AB22" s="33">
        <f t="shared" si="0"/>
        <v>0</v>
      </c>
      <c r="AC22" s="33">
        <v>0</v>
      </c>
      <c r="AD22" s="33">
        <f t="shared" si="1"/>
        <v>0</v>
      </c>
      <c r="AE22" s="22">
        <f t="shared" si="2"/>
        <v>14.033333333333337</v>
      </c>
      <c r="AF22" s="54">
        <f>((AE22-AE21)*LN(2)/LN(G22/G21))</f>
        <v>38.174964387090952</v>
      </c>
      <c r="AG22" s="167">
        <f>LN(2)/AF22</f>
        <v>1.8157114006223836E-2</v>
      </c>
      <c r="AH22"/>
      <c r="AI22" s="22">
        <f t="shared" ref="AI22:AI35" si="9">G22*(W22-Y22-AA22-AC22)*1000000</f>
        <v>96124500</v>
      </c>
      <c r="AJ22" s="174">
        <f>LN(AI22/AI21)</f>
        <v>0.23956644311574235</v>
      </c>
      <c r="AK22" s="174">
        <f t="shared" ref="AK22:AK35" si="10">LN(AI22/AI21)/(AE22-AE21)</f>
        <v>1.7071242977368808E-2</v>
      </c>
      <c r="AL22" s="167"/>
      <c r="AM22" s="187">
        <f>(G21+G22)/2*(E22-E21)/24</f>
        <v>0.19149652777777781</v>
      </c>
      <c r="AN22" s="187"/>
      <c r="AO22" s="187"/>
      <c r="AP22" s="187"/>
      <c r="AQ22" s="189">
        <f t="shared" ref="AQ22:AQ35" si="11">(N22*W22/1000+AC22*2220/1000+AA22*180.15/1000)/((W22+AA22+AC22)/1000)</f>
        <v>27.9</v>
      </c>
      <c r="AR22" s="189">
        <f t="shared" ref="AR22:AR35" si="12">(O22*W22/1000)/((W22+AA22+AC22)/1000)</f>
        <v>0</v>
      </c>
      <c r="AS22" s="189">
        <f t="shared" ref="AS22:AS35" si="13">(P22*W22/1000)/((W22+AA22+AC22)/1000)</f>
        <v>5.6899999999999995</v>
      </c>
      <c r="AT22" s="189">
        <f t="shared" ref="AT22:AT35" si="14">(Q22*W22/1000+AA22*4.16/1000)/((W22+AA22+AC22)/1000)</f>
        <v>1.7799999999999998</v>
      </c>
      <c r="AU22" s="189">
        <f t="shared" ref="AU22:AU35" si="15">(R22*W22/1000)/((W22+AA22+AC22)/1000)</f>
        <v>2.14</v>
      </c>
      <c r="AV22" s="190" t="s">
        <v>152</v>
      </c>
      <c r="AW22" s="189">
        <f>-(N22-AQ21)</f>
        <v>3</v>
      </c>
      <c r="AX22" s="189">
        <f>(O22-AR21)</f>
        <v>0</v>
      </c>
      <c r="AY22" s="189">
        <f>-(P22-AS21)</f>
        <v>0.36999999999999833</v>
      </c>
      <c r="AZ22" s="189">
        <f>-(Q22-AT21)</f>
        <v>0.14999999999999969</v>
      </c>
      <c r="BA22" s="189">
        <f>(R22-AU21)</f>
        <v>0.56000000000000028</v>
      </c>
      <c r="BB22" s="190"/>
      <c r="BC22" s="189"/>
      <c r="BD22" s="189"/>
      <c r="BE22" s="189"/>
      <c r="BF22" s="189"/>
      <c r="BI22" s="189"/>
      <c r="BJ22" s="189"/>
      <c r="BK22" s="189"/>
      <c r="BL22" s="189"/>
      <c r="BM22" s="190"/>
      <c r="BN22" s="189"/>
      <c r="BO22" s="189"/>
      <c r="BP22" s="189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189"/>
      <c r="CB22" s="189"/>
      <c r="CC22" s="189"/>
      <c r="CD22" s="189"/>
      <c r="CE22" s="189"/>
      <c r="CF22" s="189"/>
      <c r="CG22" s="189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  <c r="CT22" s="189"/>
      <c r="CU22" s="189"/>
      <c r="CW22" s="189"/>
      <c r="CX22" s="189"/>
      <c r="CY22" s="189"/>
      <c r="CZ22" s="189"/>
      <c r="DA22" s="189"/>
      <c r="DB22" s="189"/>
      <c r="DC22" s="189"/>
      <c r="DD22" s="189"/>
      <c r="DE22" s="189"/>
      <c r="DF22" s="189"/>
      <c r="DG22" s="189"/>
      <c r="DH22" s="189"/>
      <c r="DI22" s="189"/>
      <c r="DJ22" s="189"/>
      <c r="DK22" s="189"/>
      <c r="DL22" s="189"/>
      <c r="DM22" s="189"/>
      <c r="DN22" s="189"/>
      <c r="DO22" s="189"/>
      <c r="DP22" s="189"/>
      <c r="DQ22" s="189"/>
      <c r="DR22" s="194"/>
      <c r="DS22" s="189"/>
      <c r="DT22" s="189"/>
      <c r="DU22" s="189"/>
      <c r="DV22" s="189"/>
      <c r="DW22" s="189"/>
      <c r="DX22" s="189"/>
      <c r="DY22" s="189"/>
      <c r="DZ22" s="189"/>
      <c r="EA22" s="189"/>
      <c r="EB22" s="189"/>
      <c r="EC22" s="189"/>
      <c r="ED22" s="189"/>
      <c r="EE22" s="189" t="s">
        <v>10</v>
      </c>
      <c r="EF22" s="12" t="s">
        <v>151</v>
      </c>
      <c r="EG22" s="189"/>
      <c r="EH22" s="189"/>
      <c r="EI22" s="189"/>
      <c r="EJ22" s="189"/>
      <c r="EK22" s="189"/>
      <c r="EL22" s="189"/>
      <c r="EM22" s="189"/>
      <c r="EN22" s="189"/>
      <c r="EO22" s="189"/>
      <c r="EP22" s="189"/>
      <c r="EQ22" s="189"/>
      <c r="ER22" s="189"/>
      <c r="ES22" s="189"/>
      <c r="ET22" s="189"/>
      <c r="EU22" s="189"/>
      <c r="EV22" s="189"/>
      <c r="EW22" s="189"/>
      <c r="EX22" s="189"/>
      <c r="EY22" s="189"/>
      <c r="EZ22" s="189"/>
      <c r="FA22" s="189"/>
      <c r="FB22" s="194"/>
      <c r="FC22" s="189"/>
      <c r="FD22" s="189"/>
      <c r="FE22" s="189"/>
      <c r="FF22" s="189"/>
      <c r="FG22" s="189"/>
      <c r="FH22" s="189"/>
      <c r="FI22" s="189"/>
      <c r="FJ22" s="189"/>
      <c r="FK22" s="189"/>
      <c r="FL22" s="189"/>
      <c r="FM22" s="189"/>
      <c r="FN22" s="189"/>
      <c r="FO22" s="6"/>
    </row>
    <row r="23" spans="1:173" x14ac:dyDescent="0.2">
      <c r="A23" s="17" t="s">
        <v>10</v>
      </c>
      <c r="B23" s="12" t="s">
        <v>153</v>
      </c>
      <c r="C23" s="28">
        <v>42412</v>
      </c>
      <c r="D23" s="29">
        <v>0.46180555555555558</v>
      </c>
      <c r="E23" s="10">
        <f>F23*24</f>
        <v>39.25</v>
      </c>
      <c r="F23" s="76">
        <f t="shared" si="5"/>
        <v>1.6354166666666667</v>
      </c>
      <c r="G23" s="53">
        <v>1.1499999999999999</v>
      </c>
      <c r="H23" s="53">
        <v>1.1499999999999999</v>
      </c>
      <c r="I23">
        <v>99.5</v>
      </c>
      <c r="J23">
        <v>13.2</v>
      </c>
      <c r="K23" s="53">
        <f t="shared" si="6"/>
        <v>0</v>
      </c>
      <c r="L23" s="53"/>
      <c r="M23">
        <v>1</v>
      </c>
      <c r="N23" s="57">
        <v>26.1</v>
      </c>
      <c r="O23" s="60">
        <v>0</v>
      </c>
      <c r="P23" s="61">
        <v>4.28</v>
      </c>
      <c r="Q23" s="33">
        <v>1.85</v>
      </c>
      <c r="R23" s="33">
        <v>3.41</v>
      </c>
      <c r="S23" s="60"/>
      <c r="T23" s="60">
        <v>121</v>
      </c>
      <c r="U23" s="75">
        <v>8.76</v>
      </c>
      <c r="V23" s="60">
        <v>39</v>
      </c>
      <c r="W23" s="71">
        <f>W22-V22+Y23+AA23+AC23</f>
        <v>256.5</v>
      </c>
      <c r="X23" s="85">
        <f t="shared" si="8"/>
        <v>50.5</v>
      </c>
      <c r="Y23" s="61">
        <v>0</v>
      </c>
      <c r="Z23" s="33">
        <f t="shared" si="0"/>
        <v>0</v>
      </c>
      <c r="AA23" s="33">
        <v>0</v>
      </c>
      <c r="AB23" s="33">
        <f t="shared" si="0"/>
        <v>0</v>
      </c>
      <c r="AC23" s="33">
        <v>0</v>
      </c>
      <c r="AD23" s="33">
        <f t="shared" si="1"/>
        <v>0</v>
      </c>
      <c r="AE23" s="22">
        <f t="shared" si="2"/>
        <v>39.25</v>
      </c>
      <c r="AF23" s="54">
        <f>((AE23-AE22)*LN(2)/LN(G23/G22))</f>
        <v>15.376568131087097</v>
      </c>
      <c r="AG23" s="167">
        <f>LN(2)/AF23</f>
        <v>4.507814582882097E-2</v>
      </c>
      <c r="AH23">
        <f>LN(G23/G21)/(AE23-AE21)</f>
        <v>3.5452876701590905E-2</v>
      </c>
      <c r="AI23" s="22">
        <f t="shared" si="9"/>
        <v>294974999.99999994</v>
      </c>
      <c r="AJ23" s="174">
        <f t="shared" ref="AJ23:AJ35" si="16">LN(AI23/AI22)</f>
        <v>1.121246380734171</v>
      </c>
      <c r="AK23" s="174">
        <f t="shared" si="10"/>
        <v>4.4464496261764887E-2</v>
      </c>
      <c r="AL23" s="172">
        <f>LN(AI23/AI21)/(AE23-AE21)</f>
        <v>3.4670390416558304E-2</v>
      </c>
      <c r="AM23" s="187">
        <f t="shared" ref="AM23:AM35" si="17">(G22+G23)/2*(E23-E22)/24</f>
        <v>0.79800243055555542</v>
      </c>
      <c r="AN23" s="187">
        <f>AM22+AM23</f>
        <v>0.98949895833333323</v>
      </c>
      <c r="AO23" s="187">
        <f>AM22+AM23</f>
        <v>0.98949895833333323</v>
      </c>
      <c r="AP23" s="187"/>
      <c r="AQ23" s="189">
        <f t="shared" si="11"/>
        <v>26.1</v>
      </c>
      <c r="AR23" s="189">
        <f t="shared" si="12"/>
        <v>0</v>
      </c>
      <c r="AS23" s="189">
        <f t="shared" si="13"/>
        <v>4.2800000000000011</v>
      </c>
      <c r="AT23" s="189">
        <f t="shared" si="14"/>
        <v>1.85</v>
      </c>
      <c r="AU23" s="189">
        <f t="shared" si="15"/>
        <v>3.41</v>
      </c>
      <c r="AV23" s="190" t="s">
        <v>154</v>
      </c>
      <c r="AW23" s="189">
        <f t="shared" ref="AW23:AW35" si="18">-(N23-AQ22)</f>
        <v>1.7999999999999972</v>
      </c>
      <c r="AX23" s="189">
        <f t="shared" ref="AX23:AX35" si="19">(O23-AR22)</f>
        <v>0</v>
      </c>
      <c r="AY23" s="189">
        <f t="shared" ref="AY23:AY35" si="20">-(P23-AS22)</f>
        <v>1.4099999999999993</v>
      </c>
      <c r="AZ23" s="189">
        <f t="shared" ref="AZ23:AZ35" si="21">-(Q23-AT22)</f>
        <v>-7.0000000000000284E-2</v>
      </c>
      <c r="BA23" s="189">
        <f t="shared" ref="BA23:BA35" si="22">(R23-AU22)</f>
        <v>1.27</v>
      </c>
      <c r="BB23" s="190" t="s">
        <v>155</v>
      </c>
      <c r="BC23" s="189">
        <f>(AW22+AW23)/$AN23</f>
        <v>4.8509399222459999</v>
      </c>
      <c r="BD23" s="189">
        <f>(AX22+AX23)/$AN23</f>
        <v>0</v>
      </c>
      <c r="BE23" s="189">
        <f>(AY22+AY23)/$AN23</f>
        <v>1.7988902211662234</v>
      </c>
      <c r="BF23" s="189">
        <f>(AZ22+AZ23)/$AN23</f>
        <v>8.0848998704099437E-2</v>
      </c>
      <c r="BG23" s="189">
        <f>(BA22+BA23)/$AN23</f>
        <v>1.8494208453562888</v>
      </c>
      <c r="BH23" s="189">
        <f>(AW22+AW23)/$AN23</f>
        <v>4.8509399222459999</v>
      </c>
      <c r="BI23" s="189">
        <f>(AX22+AX23)/$AN23</f>
        <v>0</v>
      </c>
      <c r="BJ23" s="189">
        <f>(AY22+AY23)/$AN23</f>
        <v>1.7988902211662234</v>
      </c>
      <c r="BK23" s="189">
        <f>(AZ22+AZ23)/$AN23</f>
        <v>8.0848998704099437E-2</v>
      </c>
      <c r="BL23" s="189">
        <f>(BA22+BA23)/$AN23</f>
        <v>1.8494208453562888</v>
      </c>
      <c r="BM23" s="190"/>
      <c r="BN23" s="189">
        <v>0.80363188626818016</v>
      </c>
      <c r="BO23" s="189">
        <v>2.0012316070006269</v>
      </c>
      <c r="BP23" s="189">
        <v>1.7127718356266768</v>
      </c>
      <c r="BQ23" s="189">
        <v>5.3260440619481519</v>
      </c>
      <c r="BR23" s="189">
        <v>0.13815579952368795</v>
      </c>
      <c r="BS23" s="189">
        <v>2.1184846930627836</v>
      </c>
      <c r="BT23" s="189">
        <v>4.9695475041575436</v>
      </c>
      <c r="BU23" s="189">
        <v>0.14615401776499184</v>
      </c>
      <c r="BV23" s="189">
        <v>1.0817659681150356</v>
      </c>
      <c r="BW23" s="189">
        <v>1.3335762560593323</v>
      </c>
      <c r="BX23" s="189">
        <v>2.4213702111290165</v>
      </c>
      <c r="BY23" s="189">
        <v>3.5496414527518465</v>
      </c>
      <c r="BZ23" s="189">
        <v>2.7096614060676441</v>
      </c>
      <c r="CA23" s="189">
        <v>0.80038061624313261</v>
      </c>
      <c r="CB23" s="189">
        <v>1.4163199340317651</v>
      </c>
      <c r="CC23" s="189">
        <v>5.7043368118991689</v>
      </c>
      <c r="CD23" s="189">
        <v>4.7130328909797692</v>
      </c>
      <c r="CE23" s="189">
        <v>2.8212904897158828</v>
      </c>
      <c r="CF23" s="189">
        <v>0.90658964159913158</v>
      </c>
      <c r="CG23" s="189">
        <v>0.92261019854111337</v>
      </c>
      <c r="CH23" s="189">
        <v>2.8103958437132786</v>
      </c>
      <c r="CI23" s="189">
        <v>31.371332971902753</v>
      </c>
      <c r="CJ23" s="189">
        <v>0.22362390013110811</v>
      </c>
      <c r="CK23" s="189">
        <v>6.3339790327739454E-2</v>
      </c>
      <c r="CL23" s="189">
        <v>4.670614836763573E-2</v>
      </c>
      <c r="CM23" s="189">
        <v>0</v>
      </c>
      <c r="CN23" s="189">
        <v>0.4722651089819786</v>
      </c>
      <c r="CO23" s="189">
        <v>0</v>
      </c>
      <c r="CP23" s="189">
        <v>0</v>
      </c>
      <c r="CQ23" s="189">
        <v>8.5891054509562199</v>
      </c>
      <c r="CR23" s="189">
        <v>0.73701134186224593</v>
      </c>
      <c r="CS23" s="189">
        <v>0.2627835023552022</v>
      </c>
      <c r="CT23" s="189">
        <v>2.0893162863897299</v>
      </c>
      <c r="CU23" s="189">
        <v>0</v>
      </c>
      <c r="CW23" s="189">
        <f t="shared" ref="CW23:DQ23" si="23">(BN23*$W23/1000+($AB24-$AB22)*BN$18/1000)/(($W23+$AA23+$AC23)/1000)</f>
        <v>0.8143131501169395</v>
      </c>
      <c r="CX23" s="189">
        <f t="shared" si="23"/>
        <v>2.096694944010713</v>
      </c>
      <c r="CY23" s="189">
        <f t="shared" si="23"/>
        <v>1.7802403294935434</v>
      </c>
      <c r="CZ23" s="189">
        <f t="shared" si="23"/>
        <v>5.5974182385178839</v>
      </c>
      <c r="DA23" s="189">
        <f t="shared" si="23"/>
        <v>0.1481377624031088</v>
      </c>
      <c r="DB23" s="189">
        <f t="shared" si="23"/>
        <v>2.1833899794967282</v>
      </c>
      <c r="DC23" s="189">
        <f t="shared" si="23"/>
        <v>4.9695475041575436</v>
      </c>
      <c r="DD23" s="189">
        <f t="shared" si="23"/>
        <v>0.15407681072466944</v>
      </c>
      <c r="DE23" s="189">
        <f t="shared" si="23"/>
        <v>1.1310391465047243</v>
      </c>
      <c r="DF23" s="189">
        <f t="shared" si="23"/>
        <v>1.3667330547723915</v>
      </c>
      <c r="DG23" s="189">
        <f t="shared" si="23"/>
        <v>2.5554955076950048</v>
      </c>
      <c r="DH23" s="189">
        <f t="shared" si="23"/>
        <v>3.734343660049138</v>
      </c>
      <c r="DI23" s="189">
        <f t="shared" si="23"/>
        <v>2.8473208720904233</v>
      </c>
      <c r="DJ23" s="189">
        <f t="shared" si="23"/>
        <v>0.85762381623275796</v>
      </c>
      <c r="DK23" s="189">
        <f t="shared" si="23"/>
        <v>1.4775208726858708</v>
      </c>
      <c r="DL23" s="189">
        <f t="shared" si="23"/>
        <v>5.8760201701675587</v>
      </c>
      <c r="DM23" s="189">
        <f t="shared" si="23"/>
        <v>4.9481750310440029</v>
      </c>
      <c r="DN23" s="189">
        <f t="shared" si="23"/>
        <v>2.9324847662595057</v>
      </c>
      <c r="DO23" s="189">
        <f t="shared" si="23"/>
        <v>0.95940675832388911</v>
      </c>
      <c r="DP23" s="189">
        <f t="shared" si="23"/>
        <v>0.95133752424608942</v>
      </c>
      <c r="DQ23" s="189">
        <f t="shared" si="23"/>
        <v>2.9392574559211391</v>
      </c>
      <c r="DR23" s="194">
        <f>(CI23*$W23/1000+($AB24-$AB22)*CI$18/1000+2220*(AD24-AD22)/1000)/(($W23+$AA23+$AC23)/1000)</f>
        <v>47.163118864426295</v>
      </c>
      <c r="DS23" s="189">
        <f t="shared" ref="DS23:ED23" si="24">(CJ23*$W23/1000+($AB24-$AB22)*CJ$18/1000)/(($W23+$AA23+$AC23)/1000)</f>
        <v>0.23752808300716957</v>
      </c>
      <c r="DT23" s="189">
        <f t="shared" si="24"/>
        <v>6.3339790327739454E-2</v>
      </c>
      <c r="DU23" s="189">
        <f t="shared" si="24"/>
        <v>4.753390518976134E-2</v>
      </c>
      <c r="DV23" s="189">
        <f t="shared" si="24"/>
        <v>0</v>
      </c>
      <c r="DW23" s="189">
        <f t="shared" si="24"/>
        <v>0.4722651089819786</v>
      </c>
      <c r="DX23" s="189">
        <f t="shared" si="24"/>
        <v>0</v>
      </c>
      <c r="DY23" s="189">
        <f t="shared" si="24"/>
        <v>0</v>
      </c>
      <c r="DZ23" s="189">
        <f t="shared" si="24"/>
        <v>8.5891054509562199</v>
      </c>
      <c r="EA23" s="189">
        <f t="shared" si="24"/>
        <v>0.78313718141148836</v>
      </c>
      <c r="EB23" s="189">
        <f t="shared" si="24"/>
        <v>0.26450205285446055</v>
      </c>
      <c r="EC23" s="189">
        <f t="shared" si="24"/>
        <v>2.0893162863897299</v>
      </c>
      <c r="ED23" s="189">
        <f t="shared" si="24"/>
        <v>0</v>
      </c>
      <c r="EE23" s="189" t="s">
        <v>10</v>
      </c>
      <c r="EF23" s="12" t="s">
        <v>153</v>
      </c>
      <c r="EG23" s="189">
        <f t="shared" ref="EG23:EZ23" si="25">BN23-CW21</f>
        <v>0.80363188626818016</v>
      </c>
      <c r="EH23" s="189">
        <f t="shared" si="25"/>
        <v>-0.11155869226998449</v>
      </c>
      <c r="EI23" s="189">
        <f t="shared" si="25"/>
        <v>0.23938555031022202</v>
      </c>
      <c r="EJ23" s="189">
        <f t="shared" si="25"/>
        <v>-0.89401453896986816</v>
      </c>
      <c r="EK23" s="189">
        <f t="shared" si="25"/>
        <v>-4.9150367649939186E-2</v>
      </c>
      <c r="EL23" s="189">
        <f t="shared" si="25"/>
        <v>0.19961993571410663</v>
      </c>
      <c r="EM23" s="189">
        <f t="shared" si="25"/>
        <v>-2.79326262908336</v>
      </c>
      <c r="EN23" s="189">
        <f t="shared" si="25"/>
        <v>0.14615401776499184</v>
      </c>
      <c r="EO23" s="189">
        <f t="shared" si="25"/>
        <v>-7.4306365149199305E-3</v>
      </c>
      <c r="EP23" s="189">
        <f t="shared" si="25"/>
        <v>-3.2539730159463209E-2</v>
      </c>
      <c r="EQ23" s="189">
        <f t="shared" si="25"/>
        <v>-7.1169777076153462E-2</v>
      </c>
      <c r="ER23" s="189">
        <f t="shared" si="25"/>
        <v>-0.12293956173702281</v>
      </c>
      <c r="ES23" s="189">
        <f t="shared" si="25"/>
        <v>-0.14074151288635584</v>
      </c>
      <c r="ET23" s="189">
        <f t="shared" si="25"/>
        <v>-5.500387496164183E-2</v>
      </c>
      <c r="EU23" s="189">
        <f t="shared" si="25"/>
        <v>4.2416979307478675E-2</v>
      </c>
      <c r="EV23" s="189">
        <f t="shared" si="25"/>
        <v>0.5580946174407817</v>
      </c>
      <c r="EW23" s="189">
        <f t="shared" si="25"/>
        <v>-0.58740651163161584</v>
      </c>
      <c r="EX23" s="189">
        <f t="shared" si="25"/>
        <v>-3.3266462449978107E-2</v>
      </c>
      <c r="EY23" s="189">
        <f t="shared" si="25"/>
        <v>-4.0643636243696046E-2</v>
      </c>
      <c r="EZ23" s="189">
        <f t="shared" si="25"/>
        <v>6.9889036040445718E-2</v>
      </c>
      <c r="FA23" s="189">
        <f>CH23-DQ21</f>
        <v>-0.12816106505415936</v>
      </c>
      <c r="FB23" s="194">
        <f>CI23-DR21</f>
        <v>-3.7274762495185172</v>
      </c>
      <c r="FC23" s="189">
        <f t="shared" ref="FC23:FN23" si="26">CJ23-DS21</f>
        <v>0.10698674855033763</v>
      </c>
      <c r="FD23" s="189">
        <f t="shared" si="26"/>
        <v>6.3339790327739454E-2</v>
      </c>
      <c r="FE23" s="189">
        <f t="shared" si="26"/>
        <v>4.670614836763573E-2</v>
      </c>
      <c r="FF23" s="189">
        <f t="shared" si="26"/>
        <v>0</v>
      </c>
      <c r="FG23" s="189">
        <f t="shared" si="26"/>
        <v>0.4722651089819786</v>
      </c>
      <c r="FH23" s="189">
        <f t="shared" si="26"/>
        <v>0</v>
      </c>
      <c r="FI23" s="189">
        <f t="shared" si="26"/>
        <v>0</v>
      </c>
      <c r="FJ23" s="189">
        <f t="shared" si="26"/>
        <v>8.5891054509562199</v>
      </c>
      <c r="FK23" s="189">
        <f t="shared" si="26"/>
        <v>-0.34420618471409203</v>
      </c>
      <c r="FL23" s="189">
        <f t="shared" si="26"/>
        <v>0.15475712498480526</v>
      </c>
      <c r="FM23" s="189">
        <f t="shared" si="26"/>
        <v>1.3581920541558949</v>
      </c>
      <c r="FN23" s="189">
        <f t="shared" si="26"/>
        <v>0</v>
      </c>
      <c r="FO23" s="198">
        <f>BA22+BA23</f>
        <v>1.8300000000000003</v>
      </c>
      <c r="FQ23" s="53"/>
    </row>
    <row r="24" spans="1:173" ht="12.75" customHeight="1" x14ac:dyDescent="0.2">
      <c r="A24" s="17" t="s">
        <v>10</v>
      </c>
      <c r="B24" s="12" t="s">
        <v>156</v>
      </c>
      <c r="C24" s="28">
        <v>42413</v>
      </c>
      <c r="D24" s="29">
        <v>0.37361111111111112</v>
      </c>
      <c r="E24" s="10">
        <f t="shared" ref="E24:E34" si="27">F24*24</f>
        <v>61.13333333333334</v>
      </c>
      <c r="F24" s="76">
        <f t="shared" si="5"/>
        <v>2.5472222222222225</v>
      </c>
      <c r="G24" s="53">
        <v>2.94</v>
      </c>
      <c r="H24" s="53">
        <v>2.95</v>
      </c>
      <c r="I24">
        <v>99.6</v>
      </c>
      <c r="J24">
        <v>13.3</v>
      </c>
      <c r="K24" s="53">
        <f t="shared" si="6"/>
        <v>1.0000000000000231E-2</v>
      </c>
      <c r="L24" s="53"/>
      <c r="M24">
        <v>1</v>
      </c>
      <c r="N24" s="57">
        <v>24.4</v>
      </c>
      <c r="O24" s="60">
        <v>18.5</v>
      </c>
      <c r="P24" s="61">
        <v>3.4</v>
      </c>
      <c r="Q24" s="33">
        <v>2.2400000000000002</v>
      </c>
      <c r="R24" s="33">
        <v>4.9400000000000004</v>
      </c>
      <c r="S24" s="60">
        <v>347.3</v>
      </c>
      <c r="T24" s="60">
        <v>118</v>
      </c>
      <c r="U24" s="75">
        <v>8.4700000000000006</v>
      </c>
      <c r="V24" s="60">
        <v>4</v>
      </c>
      <c r="W24" s="71">
        <f t="shared" si="7"/>
        <v>223</v>
      </c>
      <c r="X24" s="85">
        <f t="shared" si="8"/>
        <v>54.5</v>
      </c>
      <c r="Y24" s="61">
        <v>0</v>
      </c>
      <c r="Z24" s="33">
        <f t="shared" si="0"/>
        <v>0</v>
      </c>
      <c r="AA24" s="33">
        <v>4</v>
      </c>
      <c r="AB24" s="33">
        <f t="shared" si="0"/>
        <v>4</v>
      </c>
      <c r="AC24" s="33">
        <v>1.5</v>
      </c>
      <c r="AD24" s="33">
        <f t="shared" si="1"/>
        <v>1.5</v>
      </c>
      <c r="AE24" s="22">
        <f t="shared" si="2"/>
        <v>61.13333333333334</v>
      </c>
      <c r="AF24" s="54">
        <f>((AE24-AE23)*LN(2)/LN(G24/G23))</f>
        <v>16.159813514057635</v>
      </c>
      <c r="AG24" s="167">
        <f>LN(2)/AF24</f>
        <v>4.2893266061329691E-2</v>
      </c>
      <c r="AH24"/>
      <c r="AI24" s="22">
        <f t="shared" si="9"/>
        <v>639449999.99999988</v>
      </c>
      <c r="AJ24" s="174">
        <f t="shared" si="16"/>
        <v>0.77371782489334606</v>
      </c>
      <c r="AK24" s="174">
        <f t="shared" si="10"/>
        <v>3.535648857090689E-2</v>
      </c>
      <c r="AL24" s="172"/>
      <c r="AM24" s="187">
        <f t="shared" si="17"/>
        <v>1.8646423611111116</v>
      </c>
      <c r="AN24" s="187"/>
      <c r="AO24" s="187"/>
      <c r="AP24" s="187"/>
      <c r="AQ24" s="189">
        <f t="shared" si="11"/>
        <v>41.539606126914656</v>
      </c>
      <c r="AR24" s="189">
        <f t="shared" si="12"/>
        <v>18.054704595185992</v>
      </c>
      <c r="AS24" s="189">
        <f t="shared" si="13"/>
        <v>3.3181619256017503</v>
      </c>
      <c r="AT24" s="189">
        <f t="shared" si="14"/>
        <v>2.2589059080962803</v>
      </c>
      <c r="AU24" s="189">
        <f t="shared" si="15"/>
        <v>4.8210940919037197</v>
      </c>
      <c r="AV24" s="190" t="s">
        <v>157</v>
      </c>
      <c r="AW24" s="189">
        <f t="shared" si="18"/>
        <v>1.7000000000000028</v>
      </c>
      <c r="AX24" s="189">
        <f t="shared" si="19"/>
        <v>18.5</v>
      </c>
      <c r="AY24" s="189">
        <f t="shared" si="20"/>
        <v>0.88000000000000123</v>
      </c>
      <c r="AZ24" s="189">
        <f t="shared" si="21"/>
        <v>-0.39000000000000012</v>
      </c>
      <c r="BA24" s="189">
        <f t="shared" si="22"/>
        <v>1.5300000000000002</v>
      </c>
      <c r="BB24" s="190"/>
      <c r="BC24" s="189"/>
      <c r="BD24" s="189"/>
      <c r="BE24" s="189"/>
      <c r="BF24" s="189"/>
      <c r="BG24" s="189"/>
      <c r="BH24" s="189"/>
      <c r="BI24" s="189"/>
      <c r="BJ24" s="189"/>
      <c r="BK24" s="189"/>
      <c r="BL24" s="189"/>
      <c r="BM24" s="190"/>
      <c r="BN24" s="189"/>
      <c r="BO24" s="189"/>
      <c r="BP24" s="189"/>
      <c r="BQ24" s="189"/>
      <c r="BR24" s="189"/>
      <c r="BS24" s="189"/>
      <c r="BT24" s="189"/>
      <c r="BU24" s="189"/>
      <c r="BV24" s="189"/>
      <c r="BW24" s="189"/>
      <c r="BX24" s="189"/>
      <c r="BY24" s="189"/>
      <c r="BZ24" s="189"/>
      <c r="CA24" s="189"/>
      <c r="CB24" s="189"/>
      <c r="CC24" s="189"/>
      <c r="CD24" s="189"/>
      <c r="CE24" s="189"/>
      <c r="CF24" s="189"/>
      <c r="CG24" s="189"/>
      <c r="CH24" s="189"/>
      <c r="CI24" s="189"/>
      <c r="CJ24" s="189"/>
      <c r="CK24" s="189"/>
      <c r="CL24" s="189"/>
      <c r="CM24" s="189"/>
      <c r="CN24" s="189"/>
      <c r="CO24" s="189"/>
      <c r="CP24" s="189"/>
      <c r="CQ24" s="189"/>
      <c r="CR24" s="189"/>
      <c r="CS24" s="189"/>
      <c r="CT24" s="189"/>
      <c r="CU24" s="189"/>
      <c r="CW24" s="189"/>
      <c r="CX24" s="189"/>
      <c r="CY24" s="189"/>
      <c r="CZ24" s="189"/>
      <c r="DA24" s="189"/>
      <c r="DB24" s="189"/>
      <c r="DC24" s="189"/>
      <c r="DD24" s="189"/>
      <c r="DE24" s="189"/>
      <c r="DF24" s="189"/>
      <c r="DG24" s="189"/>
      <c r="DH24" s="189"/>
      <c r="DI24" s="189"/>
      <c r="DJ24" s="189"/>
      <c r="DK24" s="189"/>
      <c r="DL24" s="189"/>
      <c r="DM24" s="189"/>
      <c r="DN24" s="189"/>
      <c r="DO24" s="189"/>
      <c r="DP24" s="189"/>
      <c r="DQ24" s="189"/>
      <c r="DR24" s="194"/>
      <c r="DS24" s="189"/>
      <c r="DT24" s="189"/>
      <c r="DU24" s="189"/>
      <c r="DV24" s="189"/>
      <c r="DW24" s="189"/>
      <c r="DX24" s="189"/>
      <c r="DY24" s="189"/>
      <c r="DZ24" s="189"/>
      <c r="EA24" s="189"/>
      <c r="EB24" s="189"/>
      <c r="EC24" s="189"/>
      <c r="ED24" s="189"/>
      <c r="EE24" s="189" t="s">
        <v>10</v>
      </c>
      <c r="EF24" s="12" t="s">
        <v>156</v>
      </c>
      <c r="EG24" s="189"/>
      <c r="EH24" s="189"/>
      <c r="EI24" s="189"/>
      <c r="EJ24" s="189"/>
      <c r="EK24" s="189"/>
      <c r="EL24" s="189"/>
      <c r="EM24" s="189"/>
      <c r="EN24" s="189"/>
      <c r="EO24" s="189"/>
      <c r="EP24" s="189"/>
      <c r="EQ24" s="189"/>
      <c r="ER24" s="189"/>
      <c r="ES24" s="189"/>
      <c r="ET24" s="189"/>
      <c r="EU24" s="189"/>
      <c r="EV24" s="189"/>
      <c r="EW24" s="189"/>
      <c r="EX24" s="189"/>
      <c r="EY24" s="189"/>
      <c r="EZ24" s="189"/>
      <c r="FA24" s="189"/>
      <c r="FB24" s="194"/>
      <c r="FC24" s="189"/>
      <c r="FD24" s="189"/>
      <c r="FE24" s="189"/>
      <c r="FF24" s="189"/>
      <c r="FG24" s="189"/>
      <c r="FH24" s="189"/>
      <c r="FI24" s="189"/>
      <c r="FJ24" s="189"/>
      <c r="FK24" s="189"/>
      <c r="FL24" s="189"/>
      <c r="FM24" s="189"/>
      <c r="FN24" s="189"/>
      <c r="FO24" s="6"/>
    </row>
    <row r="25" spans="1:173" ht="12.75" customHeight="1" x14ac:dyDescent="0.2">
      <c r="A25" s="17" t="s">
        <v>10</v>
      </c>
      <c r="B25" s="12" t="s">
        <v>158</v>
      </c>
      <c r="C25" s="28">
        <v>42414</v>
      </c>
      <c r="D25" s="29">
        <v>0.41666666666666669</v>
      </c>
      <c r="E25" s="10">
        <f t="shared" si="27"/>
        <v>86.166666666666671</v>
      </c>
      <c r="F25" s="76">
        <f t="shared" si="5"/>
        <v>3.5902777777777781</v>
      </c>
      <c r="G25" s="53">
        <v>6.27</v>
      </c>
      <c r="H25" s="53">
        <v>6.3</v>
      </c>
      <c r="I25">
        <v>99.6</v>
      </c>
      <c r="J25">
        <v>13.3</v>
      </c>
      <c r="K25" s="53">
        <f t="shared" si="6"/>
        <v>3.0000000000000249E-2</v>
      </c>
      <c r="L25" s="53"/>
      <c r="M25">
        <v>0</v>
      </c>
      <c r="N25" s="57">
        <v>25.6</v>
      </c>
      <c r="O25" s="60">
        <v>30.9</v>
      </c>
      <c r="P25" s="61">
        <v>1.37</v>
      </c>
      <c r="Q25" s="33">
        <v>2.42</v>
      </c>
      <c r="R25" s="33">
        <v>6.68</v>
      </c>
      <c r="S25" s="60">
        <v>373.8</v>
      </c>
      <c r="T25" s="60">
        <v>124</v>
      </c>
      <c r="U25" s="75">
        <v>7.63</v>
      </c>
      <c r="V25" s="60">
        <v>10</v>
      </c>
      <c r="W25" s="71">
        <f t="shared" si="7"/>
        <v>230.8</v>
      </c>
      <c r="X25" s="85">
        <f t="shared" si="8"/>
        <v>64.5</v>
      </c>
      <c r="Y25" s="61">
        <v>2.5</v>
      </c>
      <c r="Z25" s="33">
        <v>0</v>
      </c>
      <c r="AA25" s="33">
        <v>8</v>
      </c>
      <c r="AB25" s="33">
        <f t="shared" si="0"/>
        <v>12</v>
      </c>
      <c r="AC25" s="33">
        <v>1.3</v>
      </c>
      <c r="AD25" s="33">
        <f t="shared" si="1"/>
        <v>2.8</v>
      </c>
      <c r="AE25" s="22">
        <f t="shared" si="2"/>
        <v>86.166666666666671</v>
      </c>
      <c r="AF25" s="54">
        <f>((AE25-AE24)*LN(2)/LN(G25/G24))</f>
        <v>22.910675556235525</v>
      </c>
      <c r="AG25" s="167">
        <f>LN(2)/AF25</f>
        <v>3.0254331822672668E-2</v>
      </c>
      <c r="AH25">
        <f>LN(G25/G23)/(AE25-AE23)</f>
        <v>3.6149507899175926E-2</v>
      </c>
      <c r="AI25" s="22">
        <f t="shared" si="9"/>
        <v>1373130000</v>
      </c>
      <c r="AJ25" s="174">
        <f t="shared" si="16"/>
        <v>0.76423965258200122</v>
      </c>
      <c r="AK25" s="174">
        <f t="shared" si="10"/>
        <v>3.0528880928708441E-2</v>
      </c>
      <c r="AL25" s="172">
        <f>LN(AI25/AI23)/(AE25-AE23)</f>
        <v>3.2780621189527827E-2</v>
      </c>
      <c r="AM25" s="187">
        <f t="shared" si="17"/>
        <v>4.8032708333333325</v>
      </c>
      <c r="AN25" s="187">
        <f>AM24+AM25</f>
        <v>6.6679131944444441</v>
      </c>
      <c r="AO25" s="187">
        <f>AM24+AM25</f>
        <v>6.6679131944444441</v>
      </c>
      <c r="AP25" s="187"/>
      <c r="AQ25" s="189">
        <f t="shared" si="11"/>
        <v>42.630903790087459</v>
      </c>
      <c r="AR25" s="189">
        <f t="shared" si="12"/>
        <v>29.703123698458974</v>
      </c>
      <c r="AS25" s="189">
        <f t="shared" si="13"/>
        <v>1.3169346105789255</v>
      </c>
      <c r="AT25" s="189">
        <f t="shared" si="14"/>
        <v>2.4648729695960014</v>
      </c>
      <c r="AU25" s="189">
        <f t="shared" si="15"/>
        <v>6.4212578092461463</v>
      </c>
      <c r="AV25" s="190" t="s">
        <v>159</v>
      </c>
      <c r="AW25" s="189">
        <f t="shared" si="18"/>
        <v>15.939606126914654</v>
      </c>
      <c r="AX25" s="189">
        <f t="shared" si="19"/>
        <v>12.845295404814006</v>
      </c>
      <c r="AY25" s="189">
        <f t="shared" si="20"/>
        <v>1.9481619256017502</v>
      </c>
      <c r="AZ25" s="189">
        <f t="shared" si="21"/>
        <v>-0.16109409190371959</v>
      </c>
      <c r="BA25" s="189">
        <f t="shared" si="22"/>
        <v>1.85890590809628</v>
      </c>
      <c r="BB25" s="190" t="s">
        <v>160</v>
      </c>
      <c r="BC25" s="189">
        <f>(AW24+AW25)/$AN25</f>
        <v>2.6454462756971076</v>
      </c>
      <c r="BD25" s="189">
        <f>(AX24+AX25)/$AN25</f>
        <v>4.700915337489727</v>
      </c>
      <c r="BE25" s="189">
        <f>(AY24+AY25)/$AN25</f>
        <v>0.42414498256487693</v>
      </c>
      <c r="BF25" s="189">
        <f>(AZ24+AZ25)/$AN25</f>
        <v>-8.2648660207946159E-2</v>
      </c>
      <c r="BG25" s="189">
        <f>(BA24+BA25)/$AN25</f>
        <v>0.50824085576276556</v>
      </c>
      <c r="BH25" s="189">
        <f>(AW24+AW25)/$AN25</f>
        <v>2.6454462756971076</v>
      </c>
      <c r="BI25" s="189">
        <f>(AX24+AX25)/$AN25</f>
        <v>4.700915337489727</v>
      </c>
      <c r="BJ25" s="189">
        <f>(AY24+AY25)/$AN25</f>
        <v>0.42414498256487693</v>
      </c>
      <c r="BK25" s="189">
        <f>(AZ24+AZ25)/$AN25</f>
        <v>-8.2648660207946159E-2</v>
      </c>
      <c r="BL25" s="189">
        <f>(BA24+BA25)/$AN25</f>
        <v>0.50824085576276556</v>
      </c>
      <c r="BM25" s="190"/>
      <c r="BN25" s="189">
        <v>2.6090341535792034</v>
      </c>
      <c r="BO25" s="189">
        <v>1.5076286630282707</v>
      </c>
      <c r="BP25" s="189">
        <v>2.337186799820818</v>
      </c>
      <c r="BQ25" s="189">
        <v>1.8485523059164204</v>
      </c>
      <c r="BR25" s="189">
        <v>1.9978952314198863E-2</v>
      </c>
      <c r="BS25" s="189">
        <v>2.582492291817124</v>
      </c>
      <c r="BT25" s="189">
        <v>1.0355703781118712</v>
      </c>
      <c r="BU25" s="189">
        <v>0.57655142535560677</v>
      </c>
      <c r="BV25" s="189">
        <v>0.89469180616647648</v>
      </c>
      <c r="BW25" s="189">
        <v>1.2067664565726484</v>
      </c>
      <c r="BX25" s="189">
        <v>2.011902043940625</v>
      </c>
      <c r="BY25" s="189">
        <v>2.840593322219378</v>
      </c>
      <c r="BZ25" s="189">
        <v>1.9934747225764344</v>
      </c>
      <c r="CA25" s="189">
        <v>0.57991055680653136</v>
      </c>
      <c r="CB25" s="189">
        <v>1.1010879098866884</v>
      </c>
      <c r="CC25" s="189">
        <v>4.6168127866350277</v>
      </c>
      <c r="CD25" s="189">
        <v>2.6820877965115129</v>
      </c>
      <c r="CE25" s="189">
        <v>2.4231598625336557</v>
      </c>
      <c r="CF25" s="189">
        <v>0.83441995139926251</v>
      </c>
      <c r="CG25" s="189">
        <v>0.55659232925146984</v>
      </c>
      <c r="CH25" s="189">
        <v>2.222487894436211</v>
      </c>
      <c r="CI25" s="189">
        <v>29.180937160992613</v>
      </c>
      <c r="CJ25" s="189">
        <v>0.27913266205799603</v>
      </c>
      <c r="CK25" s="189">
        <v>0.11047165993564713</v>
      </c>
      <c r="CL25" s="189">
        <v>0.16616253684416993</v>
      </c>
      <c r="CM25" s="189">
        <v>0.22479078468386315</v>
      </c>
      <c r="CN25" s="189">
        <v>1.4843160277955572</v>
      </c>
      <c r="CO25" s="189">
        <v>0</v>
      </c>
      <c r="CP25" s="189">
        <v>3.2202942201023564E-2</v>
      </c>
      <c r="CQ25" s="189">
        <v>35.951678999043445</v>
      </c>
      <c r="CR25" s="189">
        <v>0.87688833341448369</v>
      </c>
      <c r="CS25" s="189">
        <v>2.540011922443957</v>
      </c>
      <c r="CT25" s="189">
        <v>2.3833452708151341</v>
      </c>
      <c r="CU25" s="189">
        <v>0</v>
      </c>
      <c r="CW25" s="189">
        <f t="shared" ref="CW25:DQ25" si="28">(BN25*$W25/1000+($AB26-$AB24)*BN$18/1000)/(($W25+$AA25+$AC25)/1000)</f>
        <v>2.5667420456422119</v>
      </c>
      <c r="CX25" s="189">
        <f t="shared" si="28"/>
        <v>1.9744497169255437</v>
      </c>
      <c r="CY25" s="189">
        <f t="shared" si="28"/>
        <v>2.6178546734045369</v>
      </c>
      <c r="CZ25" s="189">
        <f t="shared" si="28"/>
        <v>3.2699890674706844</v>
      </c>
      <c r="DA25" s="189">
        <f t="shared" si="28"/>
        <v>7.4123555221824594E-2</v>
      </c>
      <c r="DB25" s="189">
        <f t="shared" si="28"/>
        <v>2.8395563585942192</v>
      </c>
      <c r="DC25" s="189">
        <f t="shared" si="28"/>
        <v>0.99545873914293981</v>
      </c>
      <c r="DD25" s="189">
        <f t="shared" si="28"/>
        <v>0.59780874802992168</v>
      </c>
      <c r="DE25" s="189">
        <f t="shared" si="28"/>
        <v>1.131126637594926</v>
      </c>
      <c r="DF25" s="189">
        <f t="shared" si="28"/>
        <v>1.3424448161472331</v>
      </c>
      <c r="DG25" s="189">
        <f t="shared" si="28"/>
        <v>2.6718998557798961</v>
      </c>
      <c r="DH25" s="189">
        <f t="shared" si="28"/>
        <v>3.7467552563630675</v>
      </c>
      <c r="DI25" s="189">
        <f t="shared" si="28"/>
        <v>2.6736304835488629</v>
      </c>
      <c r="DJ25" s="189">
        <f t="shared" si="28"/>
        <v>0.87238730786023622</v>
      </c>
      <c r="DK25" s="189">
        <f t="shared" si="28"/>
        <v>1.3951520180776962</v>
      </c>
      <c r="DL25" s="189">
        <f t="shared" si="28"/>
        <v>5.3825481688627672</v>
      </c>
      <c r="DM25" s="189">
        <f t="shared" si="28"/>
        <v>3.8718981753694641</v>
      </c>
      <c r="DN25" s="189">
        <f t="shared" si="28"/>
        <v>2.9410668710119943</v>
      </c>
      <c r="DO25" s="189">
        <f t="shared" si="28"/>
        <v>1.0926872784191446</v>
      </c>
      <c r="DP25" s="189">
        <f t="shared" si="28"/>
        <v>0.69308450089283602</v>
      </c>
      <c r="DQ25" s="189">
        <f t="shared" si="28"/>
        <v>2.8453693220414666</v>
      </c>
      <c r="DR25" s="194">
        <f>(CI25*$W25/1000+($AB26-$AB24)*CI$18/1000+2220*(AD26-AD24)/1000)/(($W25+$AA25+$AC25)/1000)</f>
        <v>61.999228097181934</v>
      </c>
      <c r="DS25" s="189">
        <f t="shared" ref="DS25:ED25" si="29">(CJ25*$W25/1000+($AB26-$AB24)*CJ$18/1000)/(($W25+$AA25+$AC25)/1000)</f>
        <v>0.34481839390958274</v>
      </c>
      <c r="DT25" s="189">
        <f t="shared" si="29"/>
        <v>0.10619266602726929</v>
      </c>
      <c r="DU25" s="189">
        <f t="shared" si="29"/>
        <v>0.1642805479872628</v>
      </c>
      <c r="DV25" s="189">
        <f t="shared" si="29"/>
        <v>0.21608376970027324</v>
      </c>
      <c r="DW25" s="189">
        <f t="shared" si="29"/>
        <v>1.4268227372562039</v>
      </c>
      <c r="DX25" s="189">
        <f t="shared" si="29"/>
        <v>0</v>
      </c>
      <c r="DY25" s="189">
        <f t="shared" si="29"/>
        <v>3.0955597917518691E-2</v>
      </c>
      <c r="DZ25" s="189">
        <f t="shared" si="29"/>
        <v>34.559131665885985</v>
      </c>
      <c r="EA25" s="189">
        <f t="shared" si="29"/>
        <v>1.0966968273661952</v>
      </c>
      <c r="EB25" s="189">
        <f t="shared" si="29"/>
        <v>2.4510825237227118</v>
      </c>
      <c r="EC25" s="189">
        <f t="shared" si="29"/>
        <v>2.2910291066394537</v>
      </c>
      <c r="ED25" s="189">
        <f t="shared" si="29"/>
        <v>0</v>
      </c>
      <c r="EE25" s="189" t="s">
        <v>10</v>
      </c>
      <c r="EF25" s="12" t="s">
        <v>158</v>
      </c>
      <c r="EG25" s="189">
        <f t="shared" ref="EG25:EI25" si="30">BN25-CW23</f>
        <v>1.7947210034622638</v>
      </c>
      <c r="EH25" s="189">
        <f t="shared" ref="EH25" si="31">BO25-CX23</f>
        <v>-0.58906628098244229</v>
      </c>
      <c r="EI25" s="189">
        <f t="shared" ref="EI25" si="32">BP25-CY23</f>
        <v>0.55694647032727462</v>
      </c>
      <c r="EJ25" s="189">
        <f t="shared" ref="EJ25" si="33">BQ25-CZ23</f>
        <v>-3.7488659326014635</v>
      </c>
      <c r="EK25" s="189">
        <f t="shared" ref="EK25" si="34">BR25-DA23</f>
        <v>-0.12815881008890995</v>
      </c>
      <c r="EL25" s="189">
        <f t="shared" ref="EL25" si="35">BS25-DB23</f>
        <v>0.39910231232039584</v>
      </c>
      <c r="EM25" s="189">
        <f t="shared" ref="EM25" si="36">BT25-DC23</f>
        <v>-3.9339771260456722</v>
      </c>
      <c r="EN25" s="189">
        <f t="shared" ref="EN25" si="37">BU25-DD23</f>
        <v>0.42247461463093733</v>
      </c>
      <c r="EO25" s="189">
        <f t="shared" ref="EO25" si="38">BV25-DE23</f>
        <v>-0.23634734033824778</v>
      </c>
      <c r="EP25" s="189">
        <f t="shared" ref="EP25" si="39">BW25-DF23</f>
        <v>-0.15996659819974313</v>
      </c>
      <c r="EQ25" s="189">
        <f t="shared" ref="EQ25" si="40">BX25-DG23</f>
        <v>-0.54359346375437978</v>
      </c>
      <c r="ER25" s="189">
        <f t="shared" ref="ER25" si="41">BY25-DH23</f>
        <v>-0.89375033782975999</v>
      </c>
      <c r="ES25" s="189">
        <f t="shared" ref="ES25" si="42">BZ25-DI23</f>
        <v>-0.85384614951398885</v>
      </c>
      <c r="ET25" s="189">
        <f t="shared" ref="ET25" si="43">CA25-DJ23</f>
        <v>-0.2777132594262266</v>
      </c>
      <c r="EU25" s="189">
        <f t="shared" ref="EU25" si="44">CB25-DK23</f>
        <v>-0.37643296279918248</v>
      </c>
      <c r="EV25" s="189">
        <f t="shared" ref="EV25" si="45">CC25-DL23</f>
        <v>-1.259207383532531</v>
      </c>
      <c r="EW25" s="189">
        <f t="shared" ref="EW25" si="46">CD25-DM23</f>
        <v>-2.2660872345324901</v>
      </c>
      <c r="EX25" s="189">
        <f t="shared" ref="EX25" si="47">CE25-DN23</f>
        <v>-0.50932490372585004</v>
      </c>
      <c r="EY25" s="189">
        <f t="shared" ref="EY25" si="48">CF25-DO23</f>
        <v>-0.1249868069246266</v>
      </c>
      <c r="EZ25" s="189">
        <f t="shared" ref="EZ25" si="49">CG25-DP23</f>
        <v>-0.39474519499461957</v>
      </c>
      <c r="FA25" s="189">
        <f t="shared" ref="FA25" si="50">CH25-DQ23</f>
        <v>-0.7167695614849281</v>
      </c>
      <c r="FB25" s="194">
        <f>CI25-DR23</f>
        <v>-17.982181703433682</v>
      </c>
      <c r="FC25" s="189">
        <f t="shared" ref="FC25" si="51">CJ25-DS23</f>
        <v>4.1604579050826457E-2</v>
      </c>
      <c r="FD25" s="189">
        <f t="shared" ref="FD25" si="52">CK25-DT23</f>
        <v>4.7131869607907675E-2</v>
      </c>
      <c r="FE25" s="189">
        <f t="shared" ref="FE25" si="53">CL25-DU23</f>
        <v>0.1186286316544086</v>
      </c>
      <c r="FF25" s="189">
        <f t="shared" ref="FF25" si="54">CM25-DV23</f>
        <v>0.22479078468386315</v>
      </c>
      <c r="FG25" s="189">
        <f t="shared" ref="FG25" si="55">CN25-DW23</f>
        <v>1.0120509188135784</v>
      </c>
      <c r="FH25" s="189">
        <f t="shared" ref="FH25" si="56">CO25-DX23</f>
        <v>0</v>
      </c>
      <c r="FI25" s="189">
        <f t="shared" ref="FI25" si="57">CP25-DY23</f>
        <v>3.2202942201023564E-2</v>
      </c>
      <c r="FJ25" s="189">
        <f t="shared" ref="FJ25" si="58">CQ25-DZ23</f>
        <v>27.362573548087227</v>
      </c>
      <c r="FK25" s="189">
        <f t="shared" ref="FK25" si="59">CR25-EA23</f>
        <v>9.375115200299533E-2</v>
      </c>
      <c r="FL25" s="189">
        <f t="shared" ref="FL25" si="60">CS25-EB23</f>
        <v>2.2755098695894964</v>
      </c>
      <c r="FM25" s="189">
        <f t="shared" ref="FM25" si="61">CT25-EC23</f>
        <v>0.29402898442540426</v>
      </c>
      <c r="FN25" s="189">
        <f t="shared" ref="FN25" si="62">CU25-ED23</f>
        <v>0</v>
      </c>
      <c r="FO25" s="198">
        <f>BA24+BA25</f>
        <v>3.3889059080962802</v>
      </c>
    </row>
    <row r="26" spans="1:173" x14ac:dyDescent="0.2">
      <c r="A26" s="17" t="s">
        <v>10</v>
      </c>
      <c r="B26" s="12" t="s">
        <v>161</v>
      </c>
      <c r="C26" s="28">
        <v>42415</v>
      </c>
      <c r="D26" s="29">
        <v>0.4201388888888889</v>
      </c>
      <c r="E26" s="10">
        <f t="shared" si="27"/>
        <v>110.25000000000003</v>
      </c>
      <c r="F26" s="76">
        <f t="shared" si="5"/>
        <v>4.5937500000000009</v>
      </c>
      <c r="G26" s="53">
        <v>10</v>
      </c>
      <c r="H26" s="53">
        <v>10</v>
      </c>
      <c r="I26">
        <v>99.2</v>
      </c>
      <c r="J26">
        <v>13.6</v>
      </c>
      <c r="K26" s="53">
        <f t="shared" si="6"/>
        <v>0</v>
      </c>
      <c r="L26" s="53"/>
      <c r="M26">
        <v>1</v>
      </c>
      <c r="N26" s="57">
        <v>28.4</v>
      </c>
      <c r="O26" s="60">
        <v>43.6</v>
      </c>
      <c r="P26" s="61">
        <v>0</v>
      </c>
      <c r="Q26" s="33">
        <v>2.83</v>
      </c>
      <c r="R26" s="33">
        <v>5.77</v>
      </c>
      <c r="S26" s="60">
        <v>400.2</v>
      </c>
      <c r="T26" s="60">
        <v>132</v>
      </c>
      <c r="U26" s="75">
        <v>6.41</v>
      </c>
      <c r="V26" s="60">
        <v>4</v>
      </c>
      <c r="W26" s="71">
        <f t="shared" si="7"/>
        <v>239.1</v>
      </c>
      <c r="X26" s="85">
        <f t="shared" si="8"/>
        <v>68.5</v>
      </c>
      <c r="Y26" s="61">
        <v>5</v>
      </c>
      <c r="Z26" s="33">
        <f t="shared" si="0"/>
        <v>5</v>
      </c>
      <c r="AA26" s="33">
        <v>12.6</v>
      </c>
      <c r="AB26" s="33">
        <f t="shared" si="0"/>
        <v>24.6</v>
      </c>
      <c r="AC26" s="33">
        <v>0.7</v>
      </c>
      <c r="AD26" s="33">
        <f t="shared" si="1"/>
        <v>3.5</v>
      </c>
      <c r="AE26" s="22">
        <f t="shared" si="2"/>
        <v>110.25000000000003</v>
      </c>
      <c r="AF26" s="54">
        <f>((AE26-AE25)*LN(2)/LN(G26/G25))</f>
        <v>35.760458678468929</v>
      </c>
      <c r="AG26" s="167">
        <f>LN(2)/AF26</f>
        <v>1.9383061799967443E-2</v>
      </c>
      <c r="AH26"/>
      <c r="AI26" s="22">
        <f t="shared" si="9"/>
        <v>2208000000</v>
      </c>
      <c r="AJ26" s="174">
        <f t="shared" si="16"/>
        <v>0.4749943229356558</v>
      </c>
      <c r="AK26" s="174">
        <f t="shared" si="10"/>
        <v>1.9722947665148319E-2</v>
      </c>
      <c r="AL26" s="172"/>
      <c r="AM26" s="187">
        <f t="shared" si="17"/>
        <v>8.163246527777785</v>
      </c>
      <c r="AN26" s="187"/>
      <c r="AO26" s="187"/>
      <c r="AP26" s="187"/>
      <c r="AQ26" s="189">
        <f t="shared" si="11"/>
        <v>42.053605388272587</v>
      </c>
      <c r="AR26" s="189">
        <f t="shared" si="12"/>
        <v>41.302535657686221</v>
      </c>
      <c r="AS26" s="189">
        <f t="shared" si="13"/>
        <v>0</v>
      </c>
      <c r="AT26" s="189">
        <f t="shared" si="14"/>
        <v>2.8885459587955635</v>
      </c>
      <c r="AU26" s="189">
        <f t="shared" si="15"/>
        <v>5.4659548335974657</v>
      </c>
      <c r="AV26" s="190" t="s">
        <v>162</v>
      </c>
      <c r="AW26" s="189">
        <f t="shared" si="18"/>
        <v>14.23090379008746</v>
      </c>
      <c r="AX26" s="189">
        <f t="shared" si="19"/>
        <v>13.896876301541027</v>
      </c>
      <c r="AY26" s="189">
        <f t="shared" si="20"/>
        <v>1.3169346105789255</v>
      </c>
      <c r="AZ26" s="189">
        <f t="shared" si="21"/>
        <v>-0.36512703040399863</v>
      </c>
      <c r="BA26" s="189">
        <f t="shared" si="22"/>
        <v>-0.65125780924614673</v>
      </c>
      <c r="BB26" s="190"/>
      <c r="BC26" s="189"/>
      <c r="BD26" s="189"/>
      <c r="BE26" s="189"/>
      <c r="BF26" s="189"/>
      <c r="BG26" s="189"/>
      <c r="BH26" s="189"/>
      <c r="BI26" s="189"/>
      <c r="BJ26" s="189"/>
      <c r="BK26" s="189"/>
      <c r="BL26" s="189"/>
      <c r="BM26" s="190"/>
      <c r="BN26" s="189"/>
      <c r="BO26" s="189"/>
      <c r="BP26" s="189"/>
      <c r="BQ26" s="189"/>
      <c r="BR26" s="189"/>
      <c r="BS26" s="189"/>
      <c r="BT26" s="189"/>
      <c r="BU26" s="189"/>
      <c r="BV26" s="189"/>
      <c r="BW26" s="189"/>
      <c r="BX26" s="189"/>
      <c r="BY26" s="189"/>
      <c r="BZ26" s="189"/>
      <c r="CA26" s="189"/>
      <c r="CB26" s="189"/>
      <c r="CC26" s="189"/>
      <c r="CD26" s="189"/>
      <c r="CE26" s="189"/>
      <c r="CF26" s="189"/>
      <c r="CG26" s="189"/>
      <c r="CH26" s="189"/>
      <c r="CI26" s="189"/>
      <c r="CJ26" s="189"/>
      <c r="CK26" s="189"/>
      <c r="CL26" s="189"/>
      <c r="CM26" s="189"/>
      <c r="CN26" s="189"/>
      <c r="CO26" s="189"/>
      <c r="CP26" s="189"/>
      <c r="CQ26" s="189"/>
      <c r="CR26" s="189"/>
      <c r="CS26" s="189"/>
      <c r="CT26" s="189"/>
      <c r="CU26" s="189"/>
      <c r="CW26" s="189"/>
      <c r="CX26" s="189"/>
      <c r="CY26" s="189"/>
      <c r="CZ26" s="189"/>
      <c r="DA26" s="189"/>
      <c r="DB26" s="189"/>
      <c r="DC26" s="189"/>
      <c r="DD26" s="189"/>
      <c r="DE26" s="189"/>
      <c r="DF26" s="189"/>
      <c r="DG26" s="189"/>
      <c r="DH26" s="189"/>
      <c r="DI26" s="189"/>
      <c r="DJ26" s="189"/>
      <c r="DK26" s="189"/>
      <c r="DL26" s="189"/>
      <c r="DM26" s="189"/>
      <c r="DN26" s="189"/>
      <c r="DO26" s="189"/>
      <c r="DP26" s="189"/>
      <c r="DQ26" s="189"/>
      <c r="DR26" s="194"/>
      <c r="DS26" s="189"/>
      <c r="DT26" s="189"/>
      <c r="DU26" s="189"/>
      <c r="DV26" s="189"/>
      <c r="DW26" s="189"/>
      <c r="DX26" s="189"/>
      <c r="DY26" s="189"/>
      <c r="DZ26" s="189"/>
      <c r="EA26" s="189"/>
      <c r="EB26" s="189"/>
      <c r="EC26" s="189"/>
      <c r="ED26" s="189"/>
      <c r="EE26" s="189" t="s">
        <v>10</v>
      </c>
      <c r="EF26" s="12" t="s">
        <v>161</v>
      </c>
      <c r="EG26" s="189"/>
      <c r="EH26" s="189"/>
      <c r="EI26" s="189"/>
      <c r="EJ26" s="189"/>
      <c r="EK26" s="189"/>
      <c r="EL26" s="189"/>
      <c r="EM26" s="189"/>
      <c r="EN26" s="189"/>
      <c r="EO26" s="189"/>
      <c r="EP26" s="189"/>
      <c r="EQ26" s="189"/>
      <c r="ER26" s="189"/>
      <c r="ES26" s="189"/>
      <c r="ET26" s="189"/>
      <c r="EU26" s="189"/>
      <c r="EV26" s="189"/>
      <c r="EW26" s="189"/>
      <c r="EX26" s="189"/>
      <c r="EY26" s="189"/>
      <c r="EZ26" s="189"/>
      <c r="FA26" s="189"/>
      <c r="FB26" s="194"/>
      <c r="FC26" s="189"/>
      <c r="FD26" s="189"/>
      <c r="FE26" s="189"/>
      <c r="FF26" s="189"/>
      <c r="FG26" s="189"/>
      <c r="FH26" s="189"/>
      <c r="FI26" s="189"/>
      <c r="FJ26" s="189"/>
      <c r="FK26" s="189"/>
      <c r="FL26" s="189"/>
      <c r="FM26" s="189"/>
      <c r="FN26" s="189"/>
      <c r="FO26" s="6"/>
    </row>
    <row r="27" spans="1:173" x14ac:dyDescent="0.2">
      <c r="A27" s="17" t="s">
        <v>10</v>
      </c>
      <c r="B27" s="12" t="s">
        <v>163</v>
      </c>
      <c r="C27" s="28">
        <v>42416</v>
      </c>
      <c r="D27" s="29">
        <v>0.375</v>
      </c>
      <c r="E27" s="10">
        <f t="shared" si="27"/>
        <v>133.16666666666669</v>
      </c>
      <c r="F27" s="76">
        <f t="shared" si="5"/>
        <v>5.5486111111111116</v>
      </c>
      <c r="G27" s="53">
        <v>12.6</v>
      </c>
      <c r="H27" s="53">
        <v>12.8</v>
      </c>
      <c r="I27">
        <v>98.5</v>
      </c>
      <c r="J27">
        <v>13.5</v>
      </c>
      <c r="K27" s="53">
        <f t="shared" si="6"/>
        <v>0.20000000000000107</v>
      </c>
      <c r="L27" s="53"/>
      <c r="M27">
        <v>0</v>
      </c>
      <c r="N27" s="57">
        <v>32.5</v>
      </c>
      <c r="O27" s="60">
        <v>39.700000000000003</v>
      </c>
      <c r="P27" s="61">
        <v>0</v>
      </c>
      <c r="Q27" s="33">
        <v>2.61</v>
      </c>
      <c r="R27" s="33">
        <v>5.59</v>
      </c>
      <c r="S27" s="60">
        <v>406.7</v>
      </c>
      <c r="T27" s="60">
        <v>136</v>
      </c>
      <c r="U27" s="75">
        <v>6</v>
      </c>
      <c r="V27" s="57">
        <v>9.5</v>
      </c>
      <c r="W27" s="71">
        <f t="shared" si="7"/>
        <v>252.9</v>
      </c>
      <c r="X27" s="85">
        <f t="shared" si="8"/>
        <v>78</v>
      </c>
      <c r="Y27" s="61">
        <v>2.4</v>
      </c>
      <c r="Z27" s="33">
        <f t="shared" si="0"/>
        <v>7.4</v>
      </c>
      <c r="AA27" s="33">
        <v>15.4</v>
      </c>
      <c r="AB27" s="33">
        <f t="shared" si="0"/>
        <v>40</v>
      </c>
      <c r="AC27" s="33">
        <v>0</v>
      </c>
      <c r="AD27" s="33">
        <f t="shared" si="1"/>
        <v>3.5</v>
      </c>
      <c r="AE27" s="22">
        <f t="shared" si="2"/>
        <v>133.16666666666669</v>
      </c>
      <c r="AF27" s="54">
        <f t="shared" ref="AF27:AF34" si="63">((AE27-AE26)*LN(2)/LN(G27/G26))</f>
        <v>68.731359974376019</v>
      </c>
      <c r="AG27" s="167">
        <f t="shared" ref="AG27:AG90" si="64">LN(2)/AF27</f>
        <v>1.0084875096584149E-2</v>
      </c>
      <c r="AH27">
        <f>LN(G27/G25)/(AE27-AE25)</f>
        <v>1.4849371474736233E-2</v>
      </c>
      <c r="AI27" s="22">
        <f t="shared" si="9"/>
        <v>2962260000</v>
      </c>
      <c r="AJ27" s="174">
        <f t="shared" si="16"/>
        <v>0.29386536210647018</v>
      </c>
      <c r="AK27" s="174">
        <f t="shared" si="10"/>
        <v>1.2823215801009613E-2</v>
      </c>
      <c r="AL27" s="172">
        <f>LN(AI27/AI25)/(AE27-AE25)</f>
        <v>1.6358716703023954E-2</v>
      </c>
      <c r="AM27" s="187">
        <f t="shared" si="17"/>
        <v>10.789930555555552</v>
      </c>
      <c r="AN27" s="187">
        <f>AM26+AM27</f>
        <v>18.953177083333337</v>
      </c>
      <c r="AO27" s="187">
        <f>AM26+AM27</f>
        <v>18.953177083333337</v>
      </c>
      <c r="AP27" s="187"/>
      <c r="AQ27" s="189">
        <f t="shared" si="11"/>
        <v>40.974878866939989</v>
      </c>
      <c r="AR27" s="189">
        <f t="shared" si="12"/>
        <v>37.421282146850537</v>
      </c>
      <c r="AS27" s="189">
        <f t="shared" si="13"/>
        <v>0</v>
      </c>
      <c r="AT27" s="189">
        <f t="shared" si="14"/>
        <v>2.6989675736116281</v>
      </c>
      <c r="AU27" s="189">
        <f t="shared" si="15"/>
        <v>5.2691427506522537</v>
      </c>
      <c r="AV27" s="190" t="s">
        <v>164</v>
      </c>
      <c r="AW27" s="189">
        <f t="shared" si="18"/>
        <v>9.5536053882725867</v>
      </c>
      <c r="AX27" s="189">
        <f t="shared" si="19"/>
        <v>-1.602535657686218</v>
      </c>
      <c r="AY27" s="189">
        <f t="shared" si="20"/>
        <v>0</v>
      </c>
      <c r="AZ27" s="189">
        <f t="shared" si="21"/>
        <v>0.27854595879556365</v>
      </c>
      <c r="BA27" s="189">
        <f t="shared" si="22"/>
        <v>0.12404516640253416</v>
      </c>
      <c r="BB27" s="190" t="s">
        <v>165</v>
      </c>
      <c r="BC27" s="189">
        <f>(AW26+AW27)/$AN27</f>
        <v>1.25490882472022</v>
      </c>
      <c r="BD27" s="189">
        <f>(AX26+AX27)/$AN27</f>
        <v>0.64866911704560393</v>
      </c>
      <c r="BE27" s="189">
        <f>(AY26+AY27)/$AN27</f>
        <v>6.9483580762667224E-2</v>
      </c>
      <c r="BF27" s="189">
        <f>(AZ26+AZ27)/$AN27</f>
        <v>-4.5681561053197194E-3</v>
      </c>
      <c r="BG27" s="189">
        <f>(BA26+BA27)/$AN27</f>
        <v>-2.7816584023119914E-2</v>
      </c>
      <c r="BH27" s="189">
        <f>(AW26+AW27)/$AN27</f>
        <v>1.25490882472022</v>
      </c>
      <c r="BI27" s="189">
        <f>(AX26+AX27)/$AN27</f>
        <v>0.64866911704560393</v>
      </c>
      <c r="BJ27" s="189">
        <f>(AY26+AY27)/$AN27</f>
        <v>6.9483580762667224E-2</v>
      </c>
      <c r="BK27" s="189">
        <f>(AZ26+AZ27)/$AN27</f>
        <v>-4.5681561053197194E-3</v>
      </c>
      <c r="BL27" s="189">
        <f>(BA26+BA27)/$AN27</f>
        <v>-2.7816584023119914E-2</v>
      </c>
      <c r="BM27" s="190"/>
      <c r="BN27" s="189">
        <v>2.9579075057980919</v>
      </c>
      <c r="BO27" s="189">
        <v>1.185403333123447</v>
      </c>
      <c r="BP27" s="189">
        <v>2.2434451130842925</v>
      </c>
      <c r="BQ27" s="189">
        <v>3.8043171871058233E-2</v>
      </c>
      <c r="BR27" s="189">
        <v>0</v>
      </c>
      <c r="BS27" s="189">
        <v>2.9275979433906647</v>
      </c>
      <c r="BT27" s="189">
        <v>0</v>
      </c>
      <c r="BU27" s="189">
        <v>1.7804363636430478</v>
      </c>
      <c r="BV27" s="189">
        <v>0.78204463942469238</v>
      </c>
      <c r="BW27" s="189">
        <v>1.3053543767561309</v>
      </c>
      <c r="BX27" s="189">
        <v>1.7688809420724327</v>
      </c>
      <c r="BY27" s="189">
        <v>2.2930390796848426</v>
      </c>
      <c r="BZ27" s="189">
        <v>1.593626535334276</v>
      </c>
      <c r="CA27" s="189">
        <v>0.51009254771872847</v>
      </c>
      <c r="CB27" s="189">
        <v>0.86122042679854027</v>
      </c>
      <c r="CC27" s="189">
        <v>4.1720842981307484</v>
      </c>
      <c r="CD27" s="189">
        <v>0.40997873832353254</v>
      </c>
      <c r="CE27" s="189">
        <v>1.8320656541103566</v>
      </c>
      <c r="CF27" s="189">
        <v>0.80786674583562212</v>
      </c>
      <c r="CG27" s="189">
        <v>0.35481233440923288</v>
      </c>
      <c r="CH27" s="189">
        <v>1.7840881246681257</v>
      </c>
      <c r="CI27" s="189">
        <v>37.79345985256743</v>
      </c>
      <c r="CJ27" s="189">
        <v>1.9040901472715877</v>
      </c>
      <c r="CK27" s="189">
        <v>0.3402477235800303</v>
      </c>
      <c r="CL27" s="189">
        <v>0.26322975640020446</v>
      </c>
      <c r="CM27" s="189">
        <v>0.72078294901499207</v>
      </c>
      <c r="CN27" s="189">
        <v>3.2548717892469039</v>
      </c>
      <c r="CO27" s="189">
        <v>0</v>
      </c>
      <c r="CP27" s="189">
        <v>0.22139329899413684</v>
      </c>
      <c r="CQ27" s="189">
        <v>51.452272589257383</v>
      </c>
      <c r="CR27" s="189">
        <v>5.1077164959254837E-2</v>
      </c>
      <c r="CS27" s="189">
        <v>0.81141215293737834</v>
      </c>
      <c r="CT27" s="189">
        <v>2.578161287272442</v>
      </c>
      <c r="CU27" s="189">
        <v>0</v>
      </c>
      <c r="CW27" s="189">
        <f t="shared" ref="CW27:DQ27" si="65">(BN27*$W27/1000+($AB28-$AB26)*BN$18/1000)/(($W27+$AA27+$AC27)/1000)</f>
        <v>2.8274425020446641</v>
      </c>
      <c r="CX27" s="189">
        <f t="shared" si="65"/>
        <v>1.4687325189258471</v>
      </c>
      <c r="CY27" s="189">
        <f t="shared" si="65"/>
        <v>2.3630044483969259</v>
      </c>
      <c r="CZ27" s="189">
        <f t="shared" si="65"/>
        <v>1.0346995970302462</v>
      </c>
      <c r="DA27" s="189">
        <f t="shared" si="65"/>
        <v>3.6740357407752874E-2</v>
      </c>
      <c r="DB27" s="189">
        <f t="shared" si="65"/>
        <v>2.9984536446857248</v>
      </c>
      <c r="DC27" s="189">
        <f t="shared" si="65"/>
        <v>0</v>
      </c>
      <c r="DD27" s="189">
        <f t="shared" si="65"/>
        <v>1.7074033264361996</v>
      </c>
      <c r="DE27" s="189">
        <f t="shared" si="65"/>
        <v>0.91851503838904935</v>
      </c>
      <c r="DF27" s="189">
        <f t="shared" si="65"/>
        <v>1.3524684663836724</v>
      </c>
      <c r="DG27" s="189">
        <f t="shared" si="65"/>
        <v>2.1610215197221248</v>
      </c>
      <c r="DH27" s="189">
        <f t="shared" si="65"/>
        <v>2.841250952342731</v>
      </c>
      <c r="DI27" s="189">
        <f t="shared" si="65"/>
        <v>2.0088345694006091</v>
      </c>
      <c r="DJ27" s="189">
        <f t="shared" si="65"/>
        <v>0.69150762723749948</v>
      </c>
      <c r="DK27" s="189">
        <f t="shared" si="65"/>
        <v>1.037048463964765</v>
      </c>
      <c r="DL27" s="189">
        <f t="shared" si="65"/>
        <v>4.5645237695537002</v>
      </c>
      <c r="DM27" s="189">
        <f t="shared" si="65"/>
        <v>1.2519283070777258</v>
      </c>
      <c r="DN27" s="189">
        <f t="shared" si="65"/>
        <v>2.1361779048388012</v>
      </c>
      <c r="DO27" s="189">
        <f t="shared" si="65"/>
        <v>0.95589908019174497</v>
      </c>
      <c r="DP27" s="189">
        <f t="shared" si="65"/>
        <v>0.44018260040589435</v>
      </c>
      <c r="DQ27" s="189">
        <f t="shared" si="65"/>
        <v>2.1559819244283882</v>
      </c>
      <c r="DR27" s="194">
        <f>(CI27*$W27/1000+($AB28-$AB26)*CI$18/1000+2220*(AD28-AD26)/1000)/(($W27+$AA27+$AC27)/1000)</f>
        <v>45.964403131675788</v>
      </c>
      <c r="DS27" s="189">
        <f t="shared" ref="DS27:ED27" si="66">(CJ27*$W27/1000+($AB28-$AB26)*CJ$18/1000)/(($W27+$AA27+$AC27)/1000)</f>
        <v>1.8459751264989455</v>
      </c>
      <c r="DT27" s="189">
        <f t="shared" si="66"/>
        <v>0.32071803687435579</v>
      </c>
      <c r="DU27" s="189">
        <f t="shared" si="66"/>
        <v>0.25116748397085831</v>
      </c>
      <c r="DV27" s="189">
        <f t="shared" si="66"/>
        <v>0.67941113606370285</v>
      </c>
      <c r="DW27" s="189">
        <f t="shared" si="66"/>
        <v>3.0680472437590081</v>
      </c>
      <c r="DX27" s="189">
        <f t="shared" si="66"/>
        <v>0</v>
      </c>
      <c r="DY27" s="189">
        <f t="shared" si="66"/>
        <v>0.20868567020356768</v>
      </c>
      <c r="DZ27" s="189">
        <f t="shared" si="66"/>
        <v>48.498992686631347</v>
      </c>
      <c r="EA27" s="189">
        <f t="shared" si="66"/>
        <v>0.2179196225086146</v>
      </c>
      <c r="EB27" s="189">
        <f t="shared" si="66"/>
        <v>0.77116379075528529</v>
      </c>
      <c r="EC27" s="189">
        <f t="shared" si="66"/>
        <v>2.4301788652672398</v>
      </c>
      <c r="ED27" s="189">
        <f t="shared" si="66"/>
        <v>0</v>
      </c>
      <c r="EE27" s="189" t="s">
        <v>10</v>
      </c>
      <c r="EF27" s="12" t="s">
        <v>163</v>
      </c>
      <c r="EG27" s="189">
        <f t="shared" ref="EG27:EI27" si="67">BN27-CW25</f>
        <v>0.39116546015588005</v>
      </c>
      <c r="EH27" s="189">
        <f t="shared" ref="EH27" si="68">BO27-CX25</f>
        <v>-0.78904638380209668</v>
      </c>
      <c r="EI27" s="189">
        <f t="shared" ref="EI27" si="69">BP27-CY25</f>
        <v>-0.37440956032024442</v>
      </c>
      <c r="EJ27" s="189">
        <f t="shared" ref="EJ27" si="70">BQ27-CZ25</f>
        <v>-3.2319458955996261</v>
      </c>
      <c r="EK27" s="189">
        <f t="shared" ref="EK27" si="71">BR27-DA25</f>
        <v>-7.4123555221824594E-2</v>
      </c>
      <c r="EL27" s="189">
        <f t="shared" ref="EL27" si="72">BS27-DB25</f>
        <v>8.8041584796445527E-2</v>
      </c>
      <c r="EM27" s="189">
        <f t="shared" ref="EM27" si="73">BT27-DC25</f>
        <v>-0.99545873914293981</v>
      </c>
      <c r="EN27" s="189">
        <f t="shared" ref="EN27" si="74">BU27-DD25</f>
        <v>1.1826276156131261</v>
      </c>
      <c r="EO27" s="189">
        <f t="shared" ref="EO27" si="75">BV27-DE25</f>
        <v>-0.34908199817023366</v>
      </c>
      <c r="EP27" s="189">
        <f t="shared" ref="EP27" si="76">BW27-DF25</f>
        <v>-3.7090439391102237E-2</v>
      </c>
      <c r="EQ27" s="189">
        <f t="shared" ref="EQ27" si="77">BX27-DG25</f>
        <v>-0.90301891370746334</v>
      </c>
      <c r="ER27" s="189">
        <f t="shared" ref="ER27" si="78">BY27-DH25</f>
        <v>-1.4537161766782249</v>
      </c>
      <c r="ES27" s="189">
        <f t="shared" ref="ES27" si="79">BZ27-DI25</f>
        <v>-1.0800039482145869</v>
      </c>
      <c r="ET27" s="189">
        <f t="shared" ref="ET27" si="80">CA27-DJ25</f>
        <v>-0.36229476014150774</v>
      </c>
      <c r="EU27" s="189">
        <f t="shared" ref="EU27" si="81">CB27-DK25</f>
        <v>-0.5339315912791559</v>
      </c>
      <c r="EV27" s="189">
        <f t="shared" ref="EV27" si="82">CC27-DL25</f>
        <v>-1.2104638707320188</v>
      </c>
      <c r="EW27" s="189">
        <f t="shared" ref="EW27" si="83">CD27-DM25</f>
        <v>-3.4619194370459314</v>
      </c>
      <c r="EX27" s="189">
        <f t="shared" ref="EX27" si="84">CE27-DN25</f>
        <v>-1.1090012169016377</v>
      </c>
      <c r="EY27" s="189">
        <f t="shared" ref="EY27" si="85">CF27-DO25</f>
        <v>-0.28482053258352247</v>
      </c>
      <c r="EZ27" s="189">
        <f t="shared" ref="EZ27" si="86">CG27-DP25</f>
        <v>-0.33827216648360314</v>
      </c>
      <c r="FA27" s="189">
        <f t="shared" ref="FA27" si="87">CH27-DQ25</f>
        <v>-1.0612811973733409</v>
      </c>
      <c r="FB27" s="194">
        <f>CI27-DR25</f>
        <v>-24.205768244614504</v>
      </c>
      <c r="FC27" s="189">
        <f t="shared" ref="FC27" si="88">CJ27-DS25</f>
        <v>1.5592717533620049</v>
      </c>
      <c r="FD27" s="189">
        <f t="shared" ref="FD27" si="89">CK27-DT25</f>
        <v>0.23405505755276101</v>
      </c>
      <c r="FE27" s="189">
        <f t="shared" ref="FE27" si="90">CL27-DU25</f>
        <v>9.8949208412941664E-2</v>
      </c>
      <c r="FF27" s="189">
        <f t="shared" ref="FF27" si="91">CM27-DV25</f>
        <v>0.50469917931471886</v>
      </c>
      <c r="FG27" s="189">
        <f t="shared" ref="FG27" si="92">CN27-DW25</f>
        <v>1.8280490519907</v>
      </c>
      <c r="FH27" s="189">
        <f t="shared" ref="FH27" si="93">CO27-DX25</f>
        <v>0</v>
      </c>
      <c r="FI27" s="189">
        <f t="shared" ref="FI27" si="94">CP27-DY25</f>
        <v>0.19043770107661814</v>
      </c>
      <c r="FJ27" s="189">
        <f t="shared" ref="FJ27" si="95">CQ27-DZ25</f>
        <v>16.893140923371398</v>
      </c>
      <c r="FK27" s="189">
        <f t="shared" ref="FK27" si="96">CR27-EA25</f>
        <v>-1.0456196624069405</v>
      </c>
      <c r="FL27" s="189">
        <f t="shared" ref="FL27" si="97">CS27-EB25</f>
        <v>-1.6396703707853335</v>
      </c>
      <c r="FM27" s="189">
        <f t="shared" ref="FM27" si="98">CT27-EC25</f>
        <v>0.28713218063298829</v>
      </c>
      <c r="FN27" s="189">
        <f t="shared" ref="FN27" si="99">CU27-ED25</f>
        <v>0</v>
      </c>
      <c r="FO27" s="198">
        <f>BA26+BA27</f>
        <v>-0.52721264284361258</v>
      </c>
    </row>
    <row r="28" spans="1:173" ht="13.5" customHeight="1" x14ac:dyDescent="0.2">
      <c r="A28" s="17" t="s">
        <v>10</v>
      </c>
      <c r="B28" s="12" t="s">
        <v>166</v>
      </c>
      <c r="C28" s="28">
        <v>42417</v>
      </c>
      <c r="D28" s="62">
        <v>0.40972222222222227</v>
      </c>
      <c r="E28" s="10">
        <f t="shared" si="27"/>
        <v>158</v>
      </c>
      <c r="F28" s="76">
        <f t="shared" si="5"/>
        <v>6.5833333333333339</v>
      </c>
      <c r="G28" s="53">
        <v>10.6</v>
      </c>
      <c r="H28" s="53">
        <v>10.8</v>
      </c>
      <c r="I28">
        <v>97.7</v>
      </c>
      <c r="J28">
        <v>14.3</v>
      </c>
      <c r="K28" s="53">
        <f t="shared" si="6"/>
        <v>0.20000000000000107</v>
      </c>
      <c r="L28" s="53">
        <f>H$27-H28</f>
        <v>2</v>
      </c>
      <c r="M28">
        <v>3</v>
      </c>
      <c r="N28" s="57">
        <v>29.5</v>
      </c>
      <c r="O28" s="60">
        <v>38.700000000000003</v>
      </c>
      <c r="P28" s="61">
        <v>0</v>
      </c>
      <c r="Q28" s="33">
        <v>2.57</v>
      </c>
      <c r="R28" s="33">
        <v>6.14</v>
      </c>
      <c r="S28" s="60">
        <v>398.8</v>
      </c>
      <c r="T28" s="60">
        <v>134</v>
      </c>
      <c r="U28" s="75">
        <v>5.32</v>
      </c>
      <c r="V28" s="57">
        <v>4</v>
      </c>
      <c r="W28" s="71">
        <f t="shared" si="7"/>
        <v>247.6</v>
      </c>
      <c r="X28" s="85">
        <f t="shared" si="8"/>
        <v>82</v>
      </c>
      <c r="Y28" s="61">
        <v>4.2</v>
      </c>
      <c r="Z28" s="33">
        <f t="shared" si="0"/>
        <v>11.600000000000001</v>
      </c>
      <c r="AA28" s="33">
        <v>0</v>
      </c>
      <c r="AB28" s="33">
        <f t="shared" si="0"/>
        <v>40</v>
      </c>
      <c r="AC28" s="33">
        <v>0</v>
      </c>
      <c r="AD28" s="33">
        <f t="shared" si="1"/>
        <v>3.5</v>
      </c>
      <c r="AE28" s="22">
        <f t="shared" si="2"/>
        <v>158</v>
      </c>
      <c r="AF28" s="54">
        <f t="shared" si="63"/>
        <v>-99.588491422539661</v>
      </c>
      <c r="AG28" s="167">
        <f t="shared" si="64"/>
        <v>-6.960113268701113E-3</v>
      </c>
      <c r="AH28"/>
      <c r="AI28" s="22">
        <f t="shared" si="9"/>
        <v>2580040000</v>
      </c>
      <c r="AJ28" s="174">
        <f t="shared" si="16"/>
        <v>-0.13814758783200787</v>
      </c>
      <c r="AK28" s="174">
        <f t="shared" si="10"/>
        <v>-5.5629901140405898E-3</v>
      </c>
      <c r="AL28" s="172"/>
      <c r="AM28" s="187">
        <f t="shared" si="17"/>
        <v>12.002777777777768</v>
      </c>
      <c r="AN28" s="187"/>
      <c r="AO28" s="187"/>
      <c r="AP28" s="187"/>
      <c r="AQ28" s="189">
        <f t="shared" si="11"/>
        <v>29.5</v>
      </c>
      <c r="AR28" s="189">
        <f t="shared" si="12"/>
        <v>38.70000000000001</v>
      </c>
      <c r="AS28" s="189">
        <f t="shared" si="13"/>
        <v>0</v>
      </c>
      <c r="AT28" s="189">
        <f t="shared" si="14"/>
        <v>2.5700000000000003</v>
      </c>
      <c r="AU28" s="189">
        <f t="shared" si="15"/>
        <v>6.14</v>
      </c>
      <c r="AV28" s="190" t="s">
        <v>167</v>
      </c>
      <c r="AW28" s="189">
        <f t="shared" si="18"/>
        <v>11.474878866939989</v>
      </c>
      <c r="AX28" s="189">
        <f t="shared" si="19"/>
        <v>1.2787178531494661</v>
      </c>
      <c r="AY28" s="189">
        <f t="shared" si="20"/>
        <v>0</v>
      </c>
      <c r="AZ28" s="189">
        <f t="shared" si="21"/>
        <v>0.12896757361162825</v>
      </c>
      <c r="BA28" s="189">
        <f t="shared" si="22"/>
        <v>0.870857249347746</v>
      </c>
      <c r="BB28" s="190"/>
      <c r="BC28" s="189"/>
      <c r="BD28" s="189"/>
      <c r="BE28" s="189"/>
      <c r="BF28" s="189"/>
      <c r="BG28" s="189"/>
      <c r="BH28" s="189"/>
      <c r="BI28" s="189"/>
      <c r="BJ28" s="189"/>
      <c r="BK28" s="189"/>
      <c r="BL28" s="189"/>
      <c r="BM28" s="190"/>
      <c r="BN28" s="189"/>
      <c r="BO28" s="189"/>
      <c r="BP28" s="189"/>
      <c r="BQ28" s="189"/>
      <c r="BR28" s="189"/>
      <c r="BS28" s="189"/>
      <c r="BT28" s="189"/>
      <c r="BU28" s="189"/>
      <c r="BV28" s="189"/>
      <c r="BW28" s="189"/>
      <c r="BX28" s="189"/>
      <c r="BY28" s="189"/>
      <c r="BZ28" s="189"/>
      <c r="CA28" s="189"/>
      <c r="CB28" s="189"/>
      <c r="CC28" s="189"/>
      <c r="CD28" s="189"/>
      <c r="CE28" s="189"/>
      <c r="CF28" s="189"/>
      <c r="CG28" s="189"/>
      <c r="CH28" s="189"/>
      <c r="CI28" s="189"/>
      <c r="CJ28" s="189"/>
      <c r="CK28" s="189"/>
      <c r="CL28" s="189"/>
      <c r="CM28" s="189"/>
      <c r="CN28" s="189"/>
      <c r="CO28" s="189"/>
      <c r="CP28" s="189"/>
      <c r="CQ28" s="189"/>
      <c r="CR28" s="189"/>
      <c r="CS28" s="189"/>
      <c r="CT28" s="189"/>
      <c r="CU28" s="189"/>
      <c r="CW28" s="189"/>
      <c r="CX28" s="189"/>
      <c r="CY28" s="189"/>
      <c r="CZ28" s="189"/>
      <c r="DA28" s="189"/>
      <c r="DB28" s="189"/>
      <c r="DC28" s="189"/>
      <c r="DD28" s="189"/>
      <c r="DE28" s="189"/>
      <c r="DF28" s="189"/>
      <c r="DG28" s="189"/>
      <c r="DH28" s="189"/>
      <c r="DI28" s="189"/>
      <c r="DJ28" s="189"/>
      <c r="DK28" s="189"/>
      <c r="DL28" s="189"/>
      <c r="DM28" s="189"/>
      <c r="DN28" s="189"/>
      <c r="DO28" s="189"/>
      <c r="DP28" s="189"/>
      <c r="DQ28" s="189"/>
      <c r="DR28" s="194"/>
      <c r="DS28" s="189"/>
      <c r="DT28" s="189"/>
      <c r="DU28" s="189"/>
      <c r="DV28" s="189"/>
      <c r="DW28" s="189"/>
      <c r="DX28" s="189"/>
      <c r="DY28" s="189"/>
      <c r="DZ28" s="189"/>
      <c r="EA28" s="189"/>
      <c r="EB28" s="189"/>
      <c r="EC28" s="189"/>
      <c r="ED28" s="189"/>
      <c r="EE28" s="189" t="s">
        <v>10</v>
      </c>
      <c r="EF28" s="12" t="s">
        <v>166</v>
      </c>
      <c r="EG28" s="189"/>
      <c r="EH28" s="189"/>
      <c r="EI28" s="189"/>
      <c r="EJ28" s="189"/>
      <c r="EK28" s="189"/>
      <c r="EL28" s="189"/>
      <c r="EM28" s="189"/>
      <c r="EN28" s="189"/>
      <c r="EO28" s="189"/>
      <c r="EP28" s="189"/>
      <c r="EQ28" s="189"/>
      <c r="ER28" s="189"/>
      <c r="ES28" s="189"/>
      <c r="ET28" s="189"/>
      <c r="EU28" s="189"/>
      <c r="EV28" s="189"/>
      <c r="EW28" s="189"/>
      <c r="EX28" s="189"/>
      <c r="EY28" s="189"/>
      <c r="EZ28" s="189"/>
      <c r="FA28" s="189"/>
      <c r="FB28" s="194"/>
      <c r="FC28" s="189"/>
      <c r="FD28" s="189"/>
      <c r="FE28" s="189"/>
      <c r="FF28" s="189"/>
      <c r="FG28" s="189"/>
      <c r="FH28" s="189"/>
      <c r="FI28" s="189"/>
      <c r="FJ28" s="189"/>
      <c r="FK28" s="189"/>
      <c r="FL28" s="189"/>
      <c r="FM28" s="189"/>
      <c r="FN28" s="189"/>
      <c r="FO28" s="6"/>
    </row>
    <row r="29" spans="1:173" ht="13.5" customHeight="1" x14ac:dyDescent="0.2">
      <c r="A29" s="17" t="s">
        <v>10</v>
      </c>
      <c r="B29" s="12" t="s">
        <v>168</v>
      </c>
      <c r="C29" s="28">
        <v>42418</v>
      </c>
      <c r="D29" s="63">
        <v>0.37152777777777773</v>
      </c>
      <c r="E29" s="10">
        <f t="shared" si="27"/>
        <v>181.08333333333334</v>
      </c>
      <c r="F29" s="76">
        <f t="shared" si="5"/>
        <v>7.5451388888888893</v>
      </c>
      <c r="G29" s="53">
        <v>11.5</v>
      </c>
      <c r="H29" s="53">
        <v>11.8</v>
      </c>
      <c r="I29">
        <v>97.7</v>
      </c>
      <c r="J29">
        <v>14.1</v>
      </c>
      <c r="K29" s="53">
        <f t="shared" si="6"/>
        <v>0.30000000000000071</v>
      </c>
      <c r="L29" s="53">
        <f t="shared" ref="L29:L35" si="100">H$27-H29</f>
        <v>1</v>
      </c>
      <c r="M29">
        <v>2</v>
      </c>
      <c r="N29" s="57">
        <v>10.5</v>
      </c>
      <c r="O29" s="60">
        <v>55.5</v>
      </c>
      <c r="P29" s="61">
        <v>0</v>
      </c>
      <c r="Q29" s="33">
        <v>2.64</v>
      </c>
      <c r="R29" s="33">
        <v>7.36</v>
      </c>
      <c r="S29" s="60">
        <v>423.3</v>
      </c>
      <c r="T29" s="60">
        <v>147</v>
      </c>
      <c r="U29" s="75">
        <v>5.48</v>
      </c>
      <c r="V29" s="57">
        <v>9</v>
      </c>
      <c r="W29" s="71">
        <f t="shared" si="7"/>
        <v>250.7</v>
      </c>
      <c r="X29" s="85">
        <f t="shared" si="8"/>
        <v>91</v>
      </c>
      <c r="Y29" s="61">
        <v>4.5</v>
      </c>
      <c r="Z29" s="33">
        <f t="shared" si="0"/>
        <v>16.100000000000001</v>
      </c>
      <c r="AA29" s="33">
        <v>0</v>
      </c>
      <c r="AB29" s="33">
        <f t="shared" si="0"/>
        <v>40</v>
      </c>
      <c r="AC29" s="33">
        <v>2.6</v>
      </c>
      <c r="AD29" s="33">
        <f t="shared" si="1"/>
        <v>6.1</v>
      </c>
      <c r="AE29" s="22">
        <f t="shared" si="2"/>
        <v>181.08333333333334</v>
      </c>
      <c r="AF29" s="54">
        <f t="shared" si="63"/>
        <v>196.33760805382138</v>
      </c>
      <c r="AG29" s="167">
        <f t="shared" si="64"/>
        <v>3.5303841552859049E-3</v>
      </c>
      <c r="AH29">
        <f>LN(G29/G27)/(AE29-AE27)</f>
        <v>-1.9064301618412795E-3</v>
      </c>
      <c r="AI29" s="22">
        <f t="shared" si="9"/>
        <v>2801400000</v>
      </c>
      <c r="AJ29" s="174">
        <f t="shared" si="16"/>
        <v>8.2314389533498108E-2</v>
      </c>
      <c r="AK29" s="174">
        <f t="shared" si="10"/>
        <v>3.5659663335811439E-3</v>
      </c>
      <c r="AL29" s="172">
        <f>LN(AI29/AI27)/(AE29-AE27)</f>
        <v>-1.1652145731862922E-3</v>
      </c>
      <c r="AM29" s="187">
        <f t="shared" si="17"/>
        <v>10.627951388888894</v>
      </c>
      <c r="AN29" s="187">
        <f>AM28+AM29</f>
        <v>22.630729166666661</v>
      </c>
      <c r="AO29" s="187">
        <f>AM28+AM29</f>
        <v>22.630729166666661</v>
      </c>
      <c r="AP29" s="187"/>
      <c r="AQ29" s="189">
        <f t="shared" si="11"/>
        <v>33.179431504145292</v>
      </c>
      <c r="AR29" s="189">
        <f t="shared" si="12"/>
        <v>54.930319778918282</v>
      </c>
      <c r="AS29" s="189">
        <f t="shared" si="13"/>
        <v>0</v>
      </c>
      <c r="AT29" s="189">
        <f t="shared" si="14"/>
        <v>2.6129016975917887</v>
      </c>
      <c r="AU29" s="189">
        <f t="shared" si="15"/>
        <v>7.2844532175286236</v>
      </c>
      <c r="AV29" s="190" t="s">
        <v>169</v>
      </c>
      <c r="AW29" s="189">
        <f t="shared" si="18"/>
        <v>19</v>
      </c>
      <c r="AX29" s="189">
        <f t="shared" si="19"/>
        <v>16.79999999999999</v>
      </c>
      <c r="AY29" s="189">
        <f t="shared" si="20"/>
        <v>0</v>
      </c>
      <c r="AZ29" s="189">
        <f t="shared" si="21"/>
        <v>-6.999999999999984E-2</v>
      </c>
      <c r="BA29" s="189">
        <f t="shared" si="22"/>
        <v>1.2200000000000006</v>
      </c>
      <c r="BB29" s="190" t="s">
        <v>170</v>
      </c>
      <c r="BC29" s="189">
        <f>(AW28+AW29)/$AN29</f>
        <v>1.346614978355499</v>
      </c>
      <c r="BD29" s="189">
        <f>(AX28+AX29)/$AN29</f>
        <v>0.79885706377406651</v>
      </c>
      <c r="BE29" s="189">
        <f>(AY28+AY29)/$AN29</f>
        <v>0</v>
      </c>
      <c r="BF29" s="189">
        <f>(AZ28+AZ29)/$AN29</f>
        <v>2.6056417880906441E-3</v>
      </c>
      <c r="BG29" s="189">
        <f>(BA28+BA29)/$AN29</f>
        <v>9.2390184777051729E-2</v>
      </c>
      <c r="BH29" s="189">
        <f>(AW28+AW29)/$AN29</f>
        <v>1.346614978355499</v>
      </c>
      <c r="BI29" s="189">
        <f>(AX28+AX29)/$AN29</f>
        <v>0.79885706377406651</v>
      </c>
      <c r="BJ29" s="189">
        <f>(AY28+AY29)/$AN29</f>
        <v>0</v>
      </c>
      <c r="BK29" s="189">
        <f>(AZ28+AZ29)/$AN29</f>
        <v>2.6056417880906441E-3</v>
      </c>
      <c r="BL29" s="189">
        <f>(BA28+BA29)/$AN29</f>
        <v>9.2390184777051729E-2</v>
      </c>
      <c r="BM29" s="190"/>
      <c r="BN29" s="189">
        <v>0.85345102453338106</v>
      </c>
      <c r="BO29" s="189">
        <v>1.2128134218657087</v>
      </c>
      <c r="BP29" s="189">
        <v>1.8335238388805057</v>
      </c>
      <c r="BQ29" s="189">
        <v>2.7667761360769622E-2</v>
      </c>
      <c r="BR29" s="189">
        <v>0</v>
      </c>
      <c r="BS29" s="189">
        <v>3.033449676856498</v>
      </c>
      <c r="BT29" s="189">
        <v>0</v>
      </c>
      <c r="BU29" s="189">
        <v>1.9576090711264265</v>
      </c>
      <c r="BV29" s="189">
        <v>0.82832099856004204</v>
      </c>
      <c r="BW29" s="189">
        <v>1.4181407569750279</v>
      </c>
      <c r="BX29" s="189">
        <v>1.7726339767916777</v>
      </c>
      <c r="BY29" s="189">
        <v>2.1883094911390746</v>
      </c>
      <c r="BZ29" s="189">
        <v>1.6962708755518425</v>
      </c>
      <c r="CA29" s="189">
        <v>0.5523365181979244</v>
      </c>
      <c r="CB29" s="189">
        <v>0.80133579900192964</v>
      </c>
      <c r="CC29" s="189">
        <v>4.3005727642348903</v>
      </c>
      <c r="CD29" s="189">
        <v>0.14814357771354536</v>
      </c>
      <c r="CE29" s="189">
        <v>1.961028108323047</v>
      </c>
      <c r="CF29" s="189">
        <v>0.7539292676825291</v>
      </c>
      <c r="CG29" s="189">
        <v>0.26109457703374628</v>
      </c>
      <c r="CH29" s="189">
        <v>1.7344948121375572</v>
      </c>
      <c r="CI29" s="189">
        <v>9.3756732004303327</v>
      </c>
      <c r="CJ29" s="189">
        <v>8.7628187748284976</v>
      </c>
      <c r="CK29" s="189">
        <v>0.61261579932691945</v>
      </c>
      <c r="CL29" s="189">
        <v>0.35084055430801719</v>
      </c>
      <c r="CM29" s="189">
        <v>0.93972321692444261</v>
      </c>
      <c r="CN29" s="189">
        <v>3.3459205179684148</v>
      </c>
      <c r="CO29" s="189">
        <v>3.5501067649888314E-2</v>
      </c>
      <c r="CP29" s="189">
        <v>0.59619117447448244</v>
      </c>
      <c r="CQ29" s="189">
        <v>70.243567473707273</v>
      </c>
      <c r="CR29" s="189">
        <v>9.3498606141936669E-2</v>
      </c>
      <c r="CS29" s="189">
        <v>0.64722158000207941</v>
      </c>
      <c r="CT29" s="189">
        <v>2.5972837396972497</v>
      </c>
      <c r="CU29" s="189">
        <v>0</v>
      </c>
      <c r="CW29" s="189">
        <f t="shared" ref="CW29:DQ29" si="101">(BN29*$W29/1000+($AB32-$AB28)*BN$18/1000)/(($W29+$AA29+$AC29)/1000)</f>
        <v>0.84469076924800102</v>
      </c>
      <c r="CX29" s="189">
        <f t="shared" si="101"/>
        <v>1.2003644882026578</v>
      </c>
      <c r="CY29" s="189">
        <f t="shared" si="101"/>
        <v>1.8147036178734419</v>
      </c>
      <c r="CZ29" s="189">
        <f t="shared" si="101"/>
        <v>2.7383765389439183E-2</v>
      </c>
      <c r="DA29" s="189">
        <f t="shared" si="101"/>
        <v>0</v>
      </c>
      <c r="DB29" s="189">
        <f t="shared" si="101"/>
        <v>3.0023128069006084</v>
      </c>
      <c r="DC29" s="189">
        <f t="shared" si="101"/>
        <v>0</v>
      </c>
      <c r="DD29" s="189">
        <f t="shared" si="101"/>
        <v>1.9375151761997438</v>
      </c>
      <c r="DE29" s="189">
        <f t="shared" si="101"/>
        <v>0.81981869063956792</v>
      </c>
      <c r="DF29" s="189">
        <f t="shared" si="101"/>
        <v>1.4035842391379374</v>
      </c>
      <c r="DG29" s="189">
        <f t="shared" si="101"/>
        <v>1.7544387602908553</v>
      </c>
      <c r="DH29" s="189">
        <f t="shared" si="101"/>
        <v>2.1658475697929966</v>
      </c>
      <c r="DI29" s="189">
        <f t="shared" si="101"/>
        <v>1.6788594887518633</v>
      </c>
      <c r="DJ29" s="189">
        <f t="shared" si="101"/>
        <v>0.54666705531867221</v>
      </c>
      <c r="DK29" s="189">
        <f t="shared" si="101"/>
        <v>0.79311048089136893</v>
      </c>
      <c r="DL29" s="189">
        <f t="shared" si="101"/>
        <v>4.2564294985933167</v>
      </c>
      <c r="DM29" s="189">
        <f t="shared" si="101"/>
        <v>0.14662295670266806</v>
      </c>
      <c r="DN29" s="189">
        <f t="shared" si="101"/>
        <v>1.9408991186600391</v>
      </c>
      <c r="DO29" s="189">
        <f t="shared" si="101"/>
        <v>0.74619055431508108</v>
      </c>
      <c r="DP29" s="189">
        <f t="shared" si="101"/>
        <v>0.25841456953162334</v>
      </c>
      <c r="DQ29" s="189">
        <f t="shared" si="101"/>
        <v>1.7166910754160505</v>
      </c>
      <c r="DR29" s="194">
        <f>(CI29*$W29/1000+($AB32-$AB28)*CI$18/1000+2220*(AD32-AD28)/1000)/(($W29+$AA29+$AC29)/1000)</f>
        <v>71.506045287595299</v>
      </c>
      <c r="DS29" s="189">
        <f t="shared" ref="DS29:ED29" si="102">(CJ29*$W29/1000+($AB32-$AB28)*CJ$18/1000)/(($W29+$AA29+$AC29)/1000)</f>
        <v>8.6728727471358251</v>
      </c>
      <c r="DT29" s="189">
        <f t="shared" si="102"/>
        <v>0.60632759925487045</v>
      </c>
      <c r="DU29" s="189">
        <f t="shared" si="102"/>
        <v>0.34723934846040239</v>
      </c>
      <c r="DV29" s="189">
        <f t="shared" si="102"/>
        <v>0.93007741998798965</v>
      </c>
      <c r="DW29" s="189">
        <f t="shared" si="102"/>
        <v>3.3115762884116928</v>
      </c>
      <c r="DX29" s="189">
        <f t="shared" si="102"/>
        <v>3.5136666639664429E-2</v>
      </c>
      <c r="DY29" s="189">
        <f t="shared" si="102"/>
        <v>0.590071565103643</v>
      </c>
      <c r="DZ29" s="189">
        <f t="shared" si="102"/>
        <v>69.522551779148898</v>
      </c>
      <c r="EA29" s="189">
        <f t="shared" si="102"/>
        <v>9.253888890558043E-2</v>
      </c>
      <c r="EB29" s="189">
        <f t="shared" si="102"/>
        <v>0.64057816860055794</v>
      </c>
      <c r="EC29" s="189">
        <f t="shared" si="102"/>
        <v>2.5706238987054895</v>
      </c>
      <c r="ED29" s="189">
        <f t="shared" si="102"/>
        <v>0</v>
      </c>
      <c r="EE29" s="189" t="s">
        <v>10</v>
      </c>
      <c r="EF29" s="12" t="s">
        <v>168</v>
      </c>
      <c r="EG29" s="189">
        <f t="shared" ref="EG29" si="103">BN29-CW27</f>
        <v>-1.973991477511283</v>
      </c>
      <c r="EH29" s="189">
        <f t="shared" ref="EH29" si="104">BO29-CX27</f>
        <v>-0.25591909706013838</v>
      </c>
      <c r="EI29" s="189">
        <f t="shared" ref="EI29" si="105">BP29-CY27</f>
        <v>-0.52948060951642018</v>
      </c>
      <c r="EJ29" s="189">
        <f t="shared" ref="EJ29" si="106">BQ29-CZ27</f>
        <v>-1.0070318356694765</v>
      </c>
      <c r="EK29" s="189">
        <f t="shared" ref="EK29" si="107">BR29-DA27</f>
        <v>-3.6740357407752874E-2</v>
      </c>
      <c r="EL29" s="189">
        <f t="shared" ref="EL29" si="108">BS29-DB27</f>
        <v>3.4996032170773184E-2</v>
      </c>
      <c r="EM29" s="189">
        <f t="shared" ref="EM29" si="109">BT29-DC27</f>
        <v>0</v>
      </c>
      <c r="EN29" s="189">
        <f t="shared" ref="EN29" si="110">BU29-DD27</f>
        <v>0.25020574469022683</v>
      </c>
      <c r="EO29" s="189">
        <f t="shared" ref="EO29" si="111">BV29-DE27</f>
        <v>-9.0194039829007311E-2</v>
      </c>
      <c r="EP29" s="189">
        <f t="shared" ref="EP29" si="112">BW29-DF27</f>
        <v>6.5672290591355598E-2</v>
      </c>
      <c r="EQ29" s="189">
        <f t="shared" ref="EQ29" si="113">BX29-DG27</f>
        <v>-0.38838754293044708</v>
      </c>
      <c r="ER29" s="189">
        <f t="shared" ref="ER29" si="114">BY29-DH27</f>
        <v>-0.65294146120365637</v>
      </c>
      <c r="ES29" s="189">
        <f t="shared" ref="ES29" si="115">BZ29-DI27</f>
        <v>-0.31256369384876659</v>
      </c>
      <c r="ET29" s="189">
        <f t="shared" ref="ET29" si="116">CA29-DJ27</f>
        <v>-0.13917110903957508</v>
      </c>
      <c r="EU29" s="189">
        <f t="shared" ref="EU29" si="117">CB29-DK27</f>
        <v>-0.23571266496283538</v>
      </c>
      <c r="EV29" s="189">
        <f t="shared" ref="EV29" si="118">CC29-DL27</f>
        <v>-0.26395100531880988</v>
      </c>
      <c r="EW29" s="189">
        <f t="shared" ref="EW29" si="119">CD29-DM27</f>
        <v>-1.1037847293641805</v>
      </c>
      <c r="EX29" s="189">
        <f t="shared" ref="EX29" si="120">CE29-DN27</f>
        <v>-0.17514979651575424</v>
      </c>
      <c r="EY29" s="189">
        <f t="shared" ref="EY29" si="121">CF29-DO27</f>
        <v>-0.20196981250921586</v>
      </c>
      <c r="EZ29" s="189">
        <f t="shared" ref="EZ29" si="122">CG29-DP27</f>
        <v>-0.17908802337214808</v>
      </c>
      <c r="FA29" s="189">
        <f t="shared" ref="FA29" si="123">CH29-DQ27</f>
        <v>-0.42148711229083102</v>
      </c>
      <c r="FB29" s="194">
        <f>CI29-DR27</f>
        <v>-36.588729931245453</v>
      </c>
      <c r="FC29" s="189">
        <f t="shared" ref="FC29" si="124">CJ29-DS27</f>
        <v>6.9168436483295519</v>
      </c>
      <c r="FD29" s="189">
        <f t="shared" ref="FD29" si="125">CK29-DT27</f>
        <v>0.29189776245256366</v>
      </c>
      <c r="FE29" s="189">
        <f t="shared" ref="FE29" si="126">CL29-DU27</f>
        <v>9.9673070337158887E-2</v>
      </c>
      <c r="FF29" s="189">
        <f t="shared" ref="FF29" si="127">CM29-DV27</f>
        <v>0.26031208086073976</v>
      </c>
      <c r="FG29" s="189">
        <f t="shared" ref="FG29" si="128">CN29-DW27</f>
        <v>0.27787327420940677</v>
      </c>
      <c r="FH29" s="189">
        <f t="shared" ref="FH29" si="129">CO29-DX27</f>
        <v>3.5501067649888314E-2</v>
      </c>
      <c r="FI29" s="189">
        <f t="shared" ref="FI29" si="130">CP29-DY27</f>
        <v>0.38750550427091479</v>
      </c>
      <c r="FJ29" s="189">
        <f t="shared" ref="FJ29" si="131">CQ29-DZ27</f>
        <v>21.744574787075926</v>
      </c>
      <c r="FK29" s="189">
        <f t="shared" ref="FK29" si="132">CR29-EA27</f>
        <v>-0.12442101636667793</v>
      </c>
      <c r="FL29" s="189">
        <f t="shared" ref="FL29" si="133">CS29-EB27</f>
        <v>-0.12394221075320588</v>
      </c>
      <c r="FM29" s="189">
        <f t="shared" ref="FM29" si="134">CT29-EC27</f>
        <v>0.16710487443000988</v>
      </c>
      <c r="FN29" s="189">
        <f t="shared" ref="FN29" si="135">CU29-ED27</f>
        <v>0</v>
      </c>
      <c r="FO29" s="198">
        <f>BA28+BA29</f>
        <v>2.0908572493477466</v>
      </c>
    </row>
    <row r="30" spans="1:173" ht="12.75" customHeight="1" x14ac:dyDescent="0.2">
      <c r="A30" s="17" t="s">
        <v>10</v>
      </c>
      <c r="B30" s="12" t="s">
        <v>171</v>
      </c>
      <c r="C30" s="28">
        <v>42419</v>
      </c>
      <c r="D30" s="63">
        <v>0.40972222222222227</v>
      </c>
      <c r="E30" s="10">
        <f t="shared" si="27"/>
        <v>206</v>
      </c>
      <c r="F30" s="76">
        <f t="shared" si="5"/>
        <v>8.5833333333333339</v>
      </c>
      <c r="G30" s="53">
        <v>10.6</v>
      </c>
      <c r="H30" s="53">
        <v>11.2</v>
      </c>
      <c r="I30">
        <v>94.8</v>
      </c>
      <c r="J30">
        <v>14.4</v>
      </c>
      <c r="K30" s="53">
        <f t="shared" si="6"/>
        <v>0.59999999999999964</v>
      </c>
      <c r="L30" s="53">
        <f t="shared" si="100"/>
        <v>1.6000000000000014</v>
      </c>
      <c r="M30">
        <v>4</v>
      </c>
      <c r="N30" s="57">
        <v>12.5</v>
      </c>
      <c r="O30" s="60">
        <v>56</v>
      </c>
      <c r="P30" s="61">
        <v>0</v>
      </c>
      <c r="Q30" s="33">
        <v>2.66</v>
      </c>
      <c r="R30" s="33">
        <v>7.12</v>
      </c>
      <c r="S30" s="60">
        <v>443.7</v>
      </c>
      <c r="T30" s="60">
        <v>157</v>
      </c>
      <c r="U30" s="75">
        <v>5.57</v>
      </c>
      <c r="V30" s="57">
        <v>4</v>
      </c>
      <c r="W30" s="71">
        <f t="shared" si="7"/>
        <v>248.79999999999998</v>
      </c>
      <c r="X30" s="85">
        <f t="shared" si="8"/>
        <v>95</v>
      </c>
      <c r="Y30" s="61">
        <v>4.5</v>
      </c>
      <c r="Z30" s="33">
        <f t="shared" si="0"/>
        <v>20.6</v>
      </c>
      <c r="AA30" s="33">
        <v>0</v>
      </c>
      <c r="AB30" s="33">
        <f t="shared" si="0"/>
        <v>40</v>
      </c>
      <c r="AC30" s="33">
        <v>2.6</v>
      </c>
      <c r="AD30" s="33">
        <f t="shared" si="1"/>
        <v>8.6999999999999993</v>
      </c>
      <c r="AE30" s="22">
        <f t="shared" si="2"/>
        <v>206</v>
      </c>
      <c r="AF30" s="54">
        <f t="shared" si="63"/>
        <v>-211.93120869347513</v>
      </c>
      <c r="AG30" s="167">
        <f t="shared" si="64"/>
        <v>-3.2706234482080114E-3</v>
      </c>
      <c r="AH30"/>
      <c r="AI30" s="22">
        <f t="shared" si="9"/>
        <v>2562020000</v>
      </c>
      <c r="AJ30" s="174">
        <f t="shared" si="16"/>
        <v>-8.9323282377487545E-2</v>
      </c>
      <c r="AK30" s="174">
        <f t="shared" si="10"/>
        <v>-3.5848808980931471E-3</v>
      </c>
      <c r="AL30" s="172"/>
      <c r="AM30" s="187">
        <f t="shared" si="17"/>
        <v>11.472048611111108</v>
      </c>
      <c r="AN30" s="187"/>
      <c r="AO30" s="187"/>
      <c r="AP30" s="187"/>
      <c r="AQ30" s="189">
        <f t="shared" si="11"/>
        <v>35.330151153540179</v>
      </c>
      <c r="AR30" s="189">
        <f t="shared" si="12"/>
        <v>55.42084327764519</v>
      </c>
      <c r="AS30" s="189">
        <f t="shared" si="13"/>
        <v>0</v>
      </c>
      <c r="AT30" s="189">
        <f t="shared" si="14"/>
        <v>2.6324900556881468</v>
      </c>
      <c r="AU30" s="189">
        <f t="shared" si="15"/>
        <v>7.0463643595863177</v>
      </c>
      <c r="AV30" s="190" t="s">
        <v>172</v>
      </c>
      <c r="AW30" s="189">
        <f t="shared" si="18"/>
        <v>20.679431504145292</v>
      </c>
      <c r="AX30" s="189">
        <f t="shared" si="19"/>
        <v>1.0696802210817182</v>
      </c>
      <c r="AY30" s="189">
        <f t="shared" si="20"/>
        <v>0</v>
      </c>
      <c r="AZ30" s="189">
        <f t="shared" si="21"/>
        <v>-4.7098302408211445E-2</v>
      </c>
      <c r="BA30" s="189">
        <f t="shared" si="22"/>
        <v>-0.16445321752862352</v>
      </c>
      <c r="BB30" s="190"/>
      <c r="BC30" s="189"/>
      <c r="BD30" s="189"/>
      <c r="BE30" s="189"/>
      <c r="BF30" s="189"/>
      <c r="BG30" s="189"/>
      <c r="BH30" s="189"/>
      <c r="BI30" s="189"/>
      <c r="BJ30" s="189"/>
      <c r="BK30" s="189"/>
      <c r="BL30" s="189"/>
      <c r="BM30" s="190"/>
      <c r="BN30" s="189"/>
      <c r="BO30" s="189"/>
      <c r="BP30" s="189"/>
      <c r="BQ30" s="189"/>
      <c r="BR30" s="189"/>
      <c r="BS30" s="189"/>
      <c r="BT30" s="189"/>
      <c r="BU30" s="189"/>
      <c r="BV30" s="189"/>
      <c r="BW30" s="189"/>
      <c r="BX30" s="189"/>
      <c r="BY30" s="189"/>
      <c r="BZ30" s="189"/>
      <c r="CA30" s="189"/>
      <c r="CB30" s="189"/>
      <c r="CC30" s="189"/>
      <c r="CD30" s="189"/>
      <c r="CE30" s="189"/>
      <c r="CF30" s="189"/>
      <c r="CG30" s="189"/>
      <c r="CH30" s="189"/>
      <c r="CI30" s="189"/>
      <c r="CJ30" s="189"/>
      <c r="CK30" s="189"/>
      <c r="CL30" s="189"/>
      <c r="CM30" s="189"/>
      <c r="CN30" s="189"/>
      <c r="CO30" s="189"/>
      <c r="CP30" s="189"/>
      <c r="CQ30" s="189"/>
      <c r="CR30" s="189"/>
      <c r="CS30" s="189"/>
      <c r="CT30" s="189"/>
      <c r="CU30" s="189"/>
      <c r="CW30" s="189"/>
      <c r="CX30" s="189"/>
      <c r="CY30" s="189"/>
      <c r="CZ30" s="189"/>
      <c r="DA30" s="189"/>
      <c r="DB30" s="189"/>
      <c r="DC30" s="189"/>
      <c r="DD30" s="189"/>
      <c r="DE30" s="189"/>
      <c r="DF30" s="189"/>
      <c r="DG30" s="189"/>
      <c r="DH30" s="189"/>
      <c r="DI30" s="189"/>
      <c r="DJ30" s="189"/>
      <c r="DK30" s="189"/>
      <c r="DL30" s="189"/>
      <c r="DM30" s="189"/>
      <c r="DN30" s="189"/>
      <c r="DO30" s="189"/>
      <c r="DP30" s="189"/>
      <c r="DQ30" s="189"/>
      <c r="DR30" s="194"/>
      <c r="DS30" s="189"/>
      <c r="DT30" s="189"/>
      <c r="DU30" s="189"/>
      <c r="DV30" s="189"/>
      <c r="DW30" s="189"/>
      <c r="DX30" s="189"/>
      <c r="DY30" s="189"/>
      <c r="DZ30" s="189"/>
      <c r="EA30" s="189"/>
      <c r="EB30" s="189"/>
      <c r="EC30" s="189"/>
      <c r="ED30" s="189"/>
      <c r="EE30" s="189" t="s">
        <v>10</v>
      </c>
      <c r="EF30" s="12" t="s">
        <v>171</v>
      </c>
      <c r="EG30" s="189"/>
      <c r="EH30" s="189"/>
      <c r="EI30" s="189"/>
      <c r="EJ30" s="189"/>
      <c r="EK30" s="189"/>
      <c r="EL30" s="189"/>
      <c r="EM30" s="189"/>
      <c r="EN30" s="189"/>
      <c r="EO30" s="189"/>
      <c r="EP30" s="189"/>
      <c r="EQ30" s="189"/>
      <c r="ER30" s="189"/>
      <c r="ES30" s="189"/>
      <c r="ET30" s="189"/>
      <c r="EU30" s="189"/>
      <c r="EV30" s="189"/>
      <c r="EW30" s="189"/>
      <c r="EX30" s="189"/>
      <c r="EY30" s="189"/>
      <c r="EZ30" s="189"/>
      <c r="FA30" s="189"/>
      <c r="FB30" s="194"/>
      <c r="FC30" s="189"/>
      <c r="FD30" s="189"/>
      <c r="FE30" s="189"/>
      <c r="FF30" s="189"/>
      <c r="FG30" s="189"/>
      <c r="FH30" s="189"/>
      <c r="FI30" s="189"/>
      <c r="FJ30" s="189"/>
      <c r="FK30" s="189"/>
      <c r="FL30" s="189"/>
      <c r="FM30" s="189"/>
      <c r="FN30" s="189"/>
      <c r="FO30" s="6"/>
    </row>
    <row r="31" spans="1:173" ht="13.5" customHeight="1" x14ac:dyDescent="0.2">
      <c r="A31" s="17" t="s">
        <v>10</v>
      </c>
      <c r="B31" s="12" t="s">
        <v>173</v>
      </c>
      <c r="C31" s="28">
        <v>42420</v>
      </c>
      <c r="D31" s="63">
        <v>0.53125</v>
      </c>
      <c r="E31" s="10">
        <f t="shared" si="27"/>
        <v>232.91666666666669</v>
      </c>
      <c r="F31" s="76">
        <f t="shared" si="5"/>
        <v>9.7048611111111125</v>
      </c>
      <c r="G31" s="53">
        <v>8</v>
      </c>
      <c r="H31" s="53">
        <v>8.9499999999999993</v>
      </c>
      <c r="I31">
        <v>89.4</v>
      </c>
      <c r="J31">
        <v>14.1</v>
      </c>
      <c r="K31" s="53">
        <f t="shared" si="6"/>
        <v>0.94999999999999929</v>
      </c>
      <c r="L31" s="53">
        <f t="shared" si="100"/>
        <v>3.8500000000000014</v>
      </c>
      <c r="M31">
        <v>1</v>
      </c>
      <c r="N31" s="57">
        <v>26.5</v>
      </c>
      <c r="O31" s="60">
        <v>61.2</v>
      </c>
      <c r="P31" s="61">
        <v>0</v>
      </c>
      <c r="Q31" s="33">
        <v>2.36</v>
      </c>
      <c r="R31" s="33">
        <v>7.24</v>
      </c>
      <c r="S31" s="60">
        <v>507.4</v>
      </c>
      <c r="T31" s="60">
        <v>164</v>
      </c>
      <c r="U31" s="75">
        <v>5.91</v>
      </c>
      <c r="V31" s="57">
        <v>4</v>
      </c>
      <c r="W31" s="71">
        <f t="shared" si="7"/>
        <v>248.39999999999998</v>
      </c>
      <c r="X31" s="85">
        <f t="shared" si="8"/>
        <v>99</v>
      </c>
      <c r="Y31" s="61">
        <v>3</v>
      </c>
      <c r="Z31" s="33">
        <f t="shared" si="0"/>
        <v>23.6</v>
      </c>
      <c r="AA31" s="33">
        <v>0</v>
      </c>
      <c r="AB31" s="33">
        <f t="shared" si="0"/>
        <v>40</v>
      </c>
      <c r="AC31" s="33">
        <v>0.6</v>
      </c>
      <c r="AD31" s="33">
        <f t="shared" si="1"/>
        <v>9.2999999999999989</v>
      </c>
      <c r="AE31" s="22">
        <f t="shared" si="2"/>
        <v>232.91666666666669</v>
      </c>
      <c r="AF31" s="54">
        <f t="shared" si="63"/>
        <v>-66.298456178235</v>
      </c>
      <c r="AG31" s="167">
        <f t="shared" si="64"/>
        <v>-1.0454952053431032E-2</v>
      </c>
      <c r="AH31">
        <f>LN(G31/G29)/(AE31-AE29)</f>
        <v>-7.0013921612096797E-3</v>
      </c>
      <c r="AI31" s="22">
        <f t="shared" si="9"/>
        <v>1958399999.9999998</v>
      </c>
      <c r="AJ31" s="174">
        <f t="shared" si="16"/>
        <v>-0.26866819650945201</v>
      </c>
      <c r="AK31" s="174">
        <f t="shared" si="10"/>
        <v>-9.9814809848712757E-3</v>
      </c>
      <c r="AL31" s="172">
        <f>LN(AI31/AI29)/(AE31-AE29)</f>
        <v>-6.906588017111373E-3</v>
      </c>
      <c r="AM31" s="187">
        <f t="shared" si="17"/>
        <v>10.430208333333342</v>
      </c>
      <c r="AN31" s="187">
        <f>AM30+AM31</f>
        <v>21.902256944444449</v>
      </c>
      <c r="AO31" s="187"/>
      <c r="AP31" s="187"/>
      <c r="AQ31" s="189">
        <f t="shared" si="11"/>
        <v>31.785542168674699</v>
      </c>
      <c r="AR31" s="189">
        <f t="shared" si="12"/>
        <v>61.05253012048194</v>
      </c>
      <c r="AS31" s="189">
        <f t="shared" si="13"/>
        <v>0</v>
      </c>
      <c r="AT31" s="189">
        <f t="shared" si="14"/>
        <v>2.3543132530120485</v>
      </c>
      <c r="AU31" s="189">
        <f t="shared" si="15"/>
        <v>7.2225542168674703</v>
      </c>
      <c r="AV31" s="190" t="s">
        <v>174</v>
      </c>
      <c r="AW31" s="189">
        <f t="shared" si="18"/>
        <v>8.8301511535401787</v>
      </c>
      <c r="AX31" s="189">
        <f t="shared" si="19"/>
        <v>5.7791567223548128</v>
      </c>
      <c r="AY31" s="189">
        <f t="shared" si="20"/>
        <v>0</v>
      </c>
      <c r="AZ31" s="189">
        <f t="shared" si="21"/>
        <v>0.27249005568814688</v>
      </c>
      <c r="BA31" s="189">
        <f t="shared" si="22"/>
        <v>0.19363564041368253</v>
      </c>
      <c r="BB31" s="190"/>
      <c r="BC31" s="189">
        <f>(AW30+AW31)/$AN31</f>
        <v>1.3473306761279062</v>
      </c>
      <c r="BD31" s="189">
        <f>(AX30+AX31)/$AN31</f>
        <v>0.31270005464773581</v>
      </c>
      <c r="BE31" s="189">
        <f>(AY30+AY31)/$AN31</f>
        <v>0</v>
      </c>
      <c r="BF31" s="189">
        <f>(AZ30+AZ31)/$AN31</f>
        <v>1.0290800343163105E-2</v>
      </c>
      <c r="BG31" s="189">
        <f>(BA30+BA31)/$AN31</f>
        <v>1.3323934131117565E-3</v>
      </c>
      <c r="BH31" s="189"/>
      <c r="BI31" s="189"/>
      <c r="BJ31" s="189"/>
      <c r="BK31" s="189"/>
      <c r="BL31" s="189"/>
      <c r="BM31" s="190"/>
      <c r="BN31" s="189"/>
      <c r="BO31" s="189"/>
      <c r="BP31" s="189"/>
      <c r="BQ31" s="189"/>
      <c r="BR31" s="189"/>
      <c r="BS31" s="189"/>
      <c r="BT31" s="189"/>
      <c r="BU31" s="189"/>
      <c r="BV31" s="189"/>
      <c r="BW31" s="189"/>
      <c r="BX31" s="189"/>
      <c r="BY31" s="189"/>
      <c r="BZ31" s="189"/>
      <c r="CA31" s="189"/>
      <c r="CB31" s="189"/>
      <c r="CC31" s="189"/>
      <c r="CD31" s="189"/>
      <c r="CE31" s="189"/>
      <c r="CF31" s="189"/>
      <c r="CG31" s="189"/>
      <c r="CH31" s="189"/>
      <c r="CI31" s="189"/>
      <c r="CJ31" s="189"/>
      <c r="CK31" s="189"/>
      <c r="CL31" s="189"/>
      <c r="CM31" s="189"/>
      <c r="CN31" s="189"/>
      <c r="CO31" s="189"/>
      <c r="CP31" s="189"/>
      <c r="CQ31" s="189"/>
      <c r="CR31" s="189"/>
      <c r="CS31" s="189"/>
      <c r="CT31" s="189"/>
      <c r="CU31" s="189"/>
      <c r="CW31" s="189"/>
      <c r="CX31" s="189"/>
      <c r="CY31" s="189"/>
      <c r="CZ31" s="189"/>
      <c r="DA31" s="189"/>
      <c r="DB31" s="189"/>
      <c r="DC31" s="189"/>
      <c r="DD31" s="189"/>
      <c r="DE31" s="189"/>
      <c r="DF31" s="189"/>
      <c r="DG31" s="189"/>
      <c r="DH31" s="189"/>
      <c r="DI31" s="189"/>
      <c r="DJ31" s="189"/>
      <c r="DK31" s="189"/>
      <c r="DL31" s="189"/>
      <c r="DM31" s="189"/>
      <c r="DN31" s="189"/>
      <c r="DO31" s="189"/>
      <c r="DP31" s="189"/>
      <c r="DQ31" s="189"/>
      <c r="DR31" s="194"/>
      <c r="DS31" s="189"/>
      <c r="DT31" s="189"/>
      <c r="DU31" s="189"/>
      <c r="DV31" s="189"/>
      <c r="DW31" s="189"/>
      <c r="DX31" s="189"/>
      <c r="DY31" s="189"/>
      <c r="DZ31" s="189"/>
      <c r="EA31" s="189"/>
      <c r="EB31" s="189"/>
      <c r="EC31" s="189"/>
      <c r="ED31" s="189"/>
      <c r="EE31" s="189" t="s">
        <v>10</v>
      </c>
      <c r="EF31" s="12" t="s">
        <v>173</v>
      </c>
      <c r="EG31" s="189"/>
      <c r="EH31" s="189"/>
      <c r="EI31" s="189"/>
      <c r="EJ31" s="189"/>
      <c r="EK31" s="189"/>
      <c r="EL31" s="189"/>
      <c r="EM31" s="189"/>
      <c r="EN31" s="189"/>
      <c r="EO31" s="189"/>
      <c r="EP31" s="189"/>
      <c r="EQ31" s="189"/>
      <c r="ER31" s="189"/>
      <c r="ES31" s="189"/>
      <c r="ET31" s="189"/>
      <c r="EU31" s="189"/>
      <c r="EV31" s="189"/>
      <c r="EW31" s="189"/>
      <c r="EX31" s="189"/>
      <c r="EY31" s="189"/>
      <c r="EZ31" s="189"/>
      <c r="FA31" s="189"/>
      <c r="FB31" s="194"/>
      <c r="FC31" s="189"/>
      <c r="FD31" s="189"/>
      <c r="FE31" s="189"/>
      <c r="FF31" s="189"/>
      <c r="FG31" s="189"/>
      <c r="FH31" s="189"/>
      <c r="FI31" s="189"/>
      <c r="FJ31" s="189"/>
      <c r="FK31" s="189"/>
      <c r="FL31" s="189"/>
      <c r="FM31" s="189"/>
      <c r="FN31" s="189"/>
      <c r="FO31" s="6"/>
    </row>
    <row r="32" spans="1:173" ht="12.75" customHeight="1" x14ac:dyDescent="0.2">
      <c r="A32" s="17" t="s">
        <v>10</v>
      </c>
      <c r="B32" s="12" t="s">
        <v>175</v>
      </c>
      <c r="C32" s="28">
        <v>42421</v>
      </c>
      <c r="D32" s="63">
        <v>0.52430555555555558</v>
      </c>
      <c r="E32" s="10">
        <f t="shared" si="27"/>
        <v>256.75</v>
      </c>
      <c r="F32" s="76">
        <f t="shared" si="5"/>
        <v>10.697916666666668</v>
      </c>
      <c r="G32" s="53">
        <v>7.9</v>
      </c>
      <c r="H32" s="53">
        <v>9.85</v>
      </c>
      <c r="I32">
        <v>80.3</v>
      </c>
      <c r="J32">
        <v>13.1</v>
      </c>
      <c r="K32" s="53">
        <f t="shared" si="6"/>
        <v>1.9499999999999993</v>
      </c>
      <c r="L32" s="53">
        <f t="shared" si="100"/>
        <v>2.9500000000000011</v>
      </c>
      <c r="M32">
        <v>2</v>
      </c>
      <c r="N32" s="57">
        <v>25.1</v>
      </c>
      <c r="O32" s="60">
        <v>63.6</v>
      </c>
      <c r="P32" s="61">
        <v>0</v>
      </c>
      <c r="Q32" s="33">
        <v>2.54</v>
      </c>
      <c r="R32" s="33">
        <v>7.36</v>
      </c>
      <c r="S32" s="60">
        <v>525</v>
      </c>
      <c r="T32" s="60">
        <v>171</v>
      </c>
      <c r="U32" s="75">
        <v>6.26</v>
      </c>
      <c r="V32" s="57">
        <v>4</v>
      </c>
      <c r="W32" s="71">
        <f t="shared" si="7"/>
        <v>247.89999999999998</v>
      </c>
      <c r="X32" s="85">
        <f t="shared" si="8"/>
        <v>103</v>
      </c>
      <c r="Y32" s="61">
        <v>2.2000000000000002</v>
      </c>
      <c r="Z32" s="33">
        <f t="shared" si="0"/>
        <v>25.8</v>
      </c>
      <c r="AA32" s="33">
        <v>0</v>
      </c>
      <c r="AB32" s="33">
        <f t="shared" si="0"/>
        <v>40</v>
      </c>
      <c r="AC32" s="33">
        <v>1.3</v>
      </c>
      <c r="AD32" s="33">
        <f t="shared" si="1"/>
        <v>10.6</v>
      </c>
      <c r="AE32" s="22">
        <f t="shared" si="2"/>
        <v>256.75</v>
      </c>
      <c r="AF32" s="54">
        <f t="shared" si="63"/>
        <v>-1313.3233036132749</v>
      </c>
      <c r="AG32" s="167">
        <f t="shared" si="64"/>
        <v>-5.2778107161650695E-4</v>
      </c>
      <c r="AH32"/>
      <c r="AI32" s="22">
        <f t="shared" si="9"/>
        <v>1930760000</v>
      </c>
      <c r="AJ32" s="174">
        <f t="shared" si="16"/>
        <v>-1.4214105547590771E-2</v>
      </c>
      <c r="AK32" s="174">
        <f t="shared" si="10"/>
        <v>-5.9639603696185102E-4</v>
      </c>
      <c r="AL32" s="172"/>
      <c r="AM32" s="187">
        <f t="shared" si="17"/>
        <v>7.8947916666666602</v>
      </c>
      <c r="AN32" s="187"/>
      <c r="AO32" s="187"/>
      <c r="AP32" s="187"/>
      <c r="AQ32" s="189">
        <f t="shared" si="11"/>
        <v>36.550120385232752</v>
      </c>
      <c r="AR32" s="189">
        <f t="shared" si="12"/>
        <v>63.268218298555382</v>
      </c>
      <c r="AS32" s="189">
        <f t="shared" si="13"/>
        <v>0</v>
      </c>
      <c r="AT32" s="189">
        <f t="shared" si="14"/>
        <v>2.5267495987158908</v>
      </c>
      <c r="AU32" s="189">
        <f t="shared" si="15"/>
        <v>7.3216051364365979</v>
      </c>
      <c r="AV32" s="190" t="s">
        <v>176</v>
      </c>
      <c r="AW32" s="189">
        <f t="shared" si="18"/>
        <v>6.6855421686746972</v>
      </c>
      <c r="AX32" s="189">
        <f t="shared" si="19"/>
        <v>2.5474698795180615</v>
      </c>
      <c r="AY32" s="189">
        <f t="shared" si="20"/>
        <v>0</v>
      </c>
      <c r="AZ32" s="189">
        <f t="shared" si="21"/>
        <v>-0.18568674698795151</v>
      </c>
      <c r="BA32" s="189">
        <f t="shared" si="22"/>
        <v>0.13744578313252998</v>
      </c>
      <c r="BB32" s="190"/>
      <c r="BC32" s="189"/>
      <c r="BD32" s="189"/>
      <c r="BE32" s="189"/>
      <c r="BF32" s="189"/>
      <c r="BG32" s="189"/>
      <c r="BH32" s="189"/>
      <c r="BI32" s="189"/>
      <c r="BJ32" s="189"/>
      <c r="BK32" s="189"/>
      <c r="BL32" s="189"/>
      <c r="BM32" s="190"/>
      <c r="BN32" s="189"/>
      <c r="BO32" s="189"/>
      <c r="BP32" s="189"/>
      <c r="BQ32" s="189"/>
      <c r="BR32" s="189"/>
      <c r="BS32" s="189"/>
      <c r="BT32" s="189"/>
      <c r="BU32" s="189"/>
      <c r="BV32" s="189"/>
      <c r="BW32" s="189"/>
      <c r="BX32" s="189"/>
      <c r="BY32" s="189"/>
      <c r="BZ32" s="189"/>
      <c r="CA32" s="189"/>
      <c r="CB32" s="189"/>
      <c r="CC32" s="189"/>
      <c r="CD32" s="189"/>
      <c r="CE32" s="189"/>
      <c r="CF32" s="189"/>
      <c r="CG32" s="189"/>
      <c r="CH32" s="189"/>
      <c r="CI32" s="189"/>
      <c r="CJ32" s="189"/>
      <c r="CK32" s="189"/>
      <c r="CL32" s="189"/>
      <c r="CM32" s="189"/>
      <c r="CN32" s="189"/>
      <c r="CO32" s="189"/>
      <c r="CP32" s="189"/>
      <c r="CQ32" s="189"/>
      <c r="CR32" s="189"/>
      <c r="CS32" s="189"/>
      <c r="CT32" s="189"/>
      <c r="CU32" s="189"/>
      <c r="CW32" s="189"/>
      <c r="CX32" s="189"/>
      <c r="CY32" s="189"/>
      <c r="CZ32" s="189"/>
      <c r="DA32" s="189"/>
      <c r="DB32" s="189"/>
      <c r="DC32" s="189"/>
      <c r="DD32" s="189"/>
      <c r="DE32" s="189"/>
      <c r="DF32" s="189"/>
      <c r="DG32" s="189"/>
      <c r="DH32" s="189"/>
      <c r="DI32" s="189"/>
      <c r="DJ32" s="189"/>
      <c r="DK32" s="189"/>
      <c r="DL32" s="189"/>
      <c r="DM32" s="189"/>
      <c r="DN32" s="189"/>
      <c r="DO32" s="189"/>
      <c r="DP32" s="189"/>
      <c r="DQ32" s="189"/>
      <c r="DR32" s="194"/>
      <c r="DS32" s="189"/>
      <c r="DT32" s="189"/>
      <c r="DU32" s="189"/>
      <c r="DV32" s="189"/>
      <c r="DW32" s="189"/>
      <c r="DX32" s="189"/>
      <c r="DY32" s="189"/>
      <c r="DZ32" s="189"/>
      <c r="EA32" s="189"/>
      <c r="EB32" s="189"/>
      <c r="EC32" s="189"/>
      <c r="ED32" s="189"/>
      <c r="EE32" s="189" t="s">
        <v>10</v>
      </c>
      <c r="EF32" s="12" t="s">
        <v>175</v>
      </c>
      <c r="EG32" s="189"/>
      <c r="EH32" s="189"/>
      <c r="EI32" s="189"/>
      <c r="EJ32" s="189"/>
      <c r="EK32" s="189"/>
      <c r="EL32" s="189"/>
      <c r="EM32" s="189"/>
      <c r="EN32" s="189"/>
      <c r="EO32" s="189"/>
      <c r="EP32" s="189"/>
      <c r="EQ32" s="189"/>
      <c r="ER32" s="189"/>
      <c r="ES32" s="189"/>
      <c r="ET32" s="189"/>
      <c r="EU32" s="189"/>
      <c r="EV32" s="189"/>
      <c r="EW32" s="189"/>
      <c r="EX32" s="189"/>
      <c r="EY32" s="189"/>
      <c r="EZ32" s="189"/>
      <c r="FA32" s="189"/>
      <c r="FB32" s="194"/>
      <c r="FC32" s="189"/>
      <c r="FD32" s="189"/>
      <c r="FE32" s="189"/>
      <c r="FF32" s="189"/>
      <c r="FG32" s="189"/>
      <c r="FH32" s="189"/>
      <c r="FI32" s="189"/>
      <c r="FJ32" s="189"/>
      <c r="FK32" s="189"/>
      <c r="FL32" s="189"/>
      <c r="FM32" s="189"/>
      <c r="FN32" s="189"/>
      <c r="FO32" s="6"/>
    </row>
    <row r="33" spans="1:171" x14ac:dyDescent="0.2">
      <c r="A33" s="17" t="s">
        <v>10</v>
      </c>
      <c r="B33" s="12" t="s">
        <v>177</v>
      </c>
      <c r="C33" s="28">
        <v>42422</v>
      </c>
      <c r="D33" s="63">
        <v>0.35069444444444442</v>
      </c>
      <c r="E33" s="10">
        <f t="shared" si="27"/>
        <v>276.58333333333337</v>
      </c>
      <c r="F33" s="76">
        <f t="shared" si="5"/>
        <v>11.524305555555557</v>
      </c>
      <c r="G33" s="53">
        <v>5.77</v>
      </c>
      <c r="H33" s="53">
        <v>7.99</v>
      </c>
      <c r="I33">
        <v>72.2</v>
      </c>
      <c r="J33">
        <v>12.9</v>
      </c>
      <c r="K33" s="53">
        <f t="shared" si="6"/>
        <v>2.2200000000000006</v>
      </c>
      <c r="L33" s="53">
        <f t="shared" si="100"/>
        <v>4.8100000000000005</v>
      </c>
      <c r="M33">
        <v>0</v>
      </c>
      <c r="N33" s="57">
        <v>31.8</v>
      </c>
      <c r="O33" s="60">
        <v>65.400000000000006</v>
      </c>
      <c r="P33" s="61">
        <v>0</v>
      </c>
      <c r="Q33" s="33">
        <v>2.81</v>
      </c>
      <c r="R33" s="33">
        <v>7.71</v>
      </c>
      <c r="S33" s="60"/>
      <c r="T33" s="60">
        <v>178</v>
      </c>
      <c r="U33" s="75">
        <v>6.69</v>
      </c>
      <c r="V33" s="57">
        <v>12</v>
      </c>
      <c r="W33" s="71">
        <f t="shared" si="7"/>
        <v>246.29999999999995</v>
      </c>
      <c r="X33" s="85">
        <f t="shared" si="8"/>
        <v>115</v>
      </c>
      <c r="Y33" s="61">
        <v>1.7</v>
      </c>
      <c r="Z33" s="33">
        <f t="shared" si="0"/>
        <v>27.5</v>
      </c>
      <c r="AA33" s="33">
        <v>0</v>
      </c>
      <c r="AB33" s="33">
        <f t="shared" si="0"/>
        <v>40</v>
      </c>
      <c r="AC33" s="33">
        <v>0.7</v>
      </c>
      <c r="AD33" s="33">
        <f t="shared" si="1"/>
        <v>11.299999999999999</v>
      </c>
      <c r="AE33" s="22">
        <f t="shared" si="2"/>
        <v>276.58333333333337</v>
      </c>
      <c r="AF33" s="54">
        <f t="shared" si="63"/>
        <v>-43.75501885325982</v>
      </c>
      <c r="AG33" s="167">
        <f t="shared" si="64"/>
        <v>-1.584154683796473E-2</v>
      </c>
      <c r="AH33">
        <f>LN(G33/G31)/(AE33-AE31)</f>
        <v>-7.4832701028968163E-3</v>
      </c>
      <c r="AI33" s="22">
        <f t="shared" si="9"/>
        <v>1407302999.9999998</v>
      </c>
      <c r="AJ33" s="174">
        <f t="shared" si="16"/>
        <v>-0.31623860102853346</v>
      </c>
      <c r="AK33" s="174">
        <f t="shared" si="10"/>
        <v>-1.5944803413203337E-2</v>
      </c>
      <c r="AL33" s="172">
        <f>LN(AI33/AI31)/(AE33-AE31)</f>
        <v>-7.5676192345677275E-3</v>
      </c>
      <c r="AM33" s="187">
        <f t="shared" si="17"/>
        <v>5.648368055555566</v>
      </c>
      <c r="AN33" s="187">
        <f>AM32+AM33</f>
        <v>13.543159722222226</v>
      </c>
      <c r="AO33" s="187">
        <f>AM32+AM33+AM31+AM30</f>
        <v>35.445416666666674</v>
      </c>
      <c r="AP33" s="187"/>
      <c r="AQ33" s="189">
        <f t="shared" si="11"/>
        <v>38.001376518218628</v>
      </c>
      <c r="AR33" s="189">
        <f t="shared" si="12"/>
        <v>65.214655870445355</v>
      </c>
      <c r="AS33" s="189">
        <f t="shared" si="13"/>
        <v>0</v>
      </c>
      <c r="AT33" s="189">
        <f t="shared" si="14"/>
        <v>2.8020364372469633</v>
      </c>
      <c r="AU33" s="189">
        <f t="shared" si="15"/>
        <v>7.6881497975708513</v>
      </c>
      <c r="AV33" s="190" t="s">
        <v>178</v>
      </c>
      <c r="AW33" s="189">
        <f t="shared" si="18"/>
        <v>4.7501203852327514</v>
      </c>
      <c r="AX33" s="189">
        <f t="shared" si="19"/>
        <v>2.1317817014446234</v>
      </c>
      <c r="AY33" s="189">
        <f t="shared" si="20"/>
        <v>0</v>
      </c>
      <c r="AZ33" s="189">
        <f t="shared" si="21"/>
        <v>-0.28325040128410928</v>
      </c>
      <c r="BA33" s="189">
        <f t="shared" si="22"/>
        <v>0.38839486356340203</v>
      </c>
      <c r="BB33" s="190" t="s">
        <v>179</v>
      </c>
      <c r="BC33" s="189">
        <f>(AW32+AW33)/$AN33</f>
        <v>0.84438659725346799</v>
      </c>
      <c r="BD33" s="189">
        <f>(AX32+AX33)/$AN33</f>
        <v>0.34550663781102414</v>
      </c>
      <c r="BE33" s="189">
        <f>(AY32+AY33)/$AN33</f>
        <v>0</v>
      </c>
      <c r="BF33" s="189">
        <f>(AZ32+AZ33)/$AN33</f>
        <v>-3.4625387124587154E-2</v>
      </c>
      <c r="BG33" s="189">
        <f>(BA32+BA33)/$AN33</f>
        <v>3.8827028365700289E-2</v>
      </c>
      <c r="BH33" s="189">
        <f>(AW32+AW33+AW31+AW30)/$AO33</f>
        <v>1.1551633204554301</v>
      </c>
      <c r="BI33" s="189">
        <f>(AX32+AX33+AX31+AX30)/$AO33</f>
        <v>0.32523495584241158</v>
      </c>
      <c r="BJ33" s="189">
        <f>(AY32+AY33+AY31+AY30)/$AO33</f>
        <v>0</v>
      </c>
      <c r="BK33" s="189">
        <f>(AZ32+AZ33+AZ31+AZ30)/$AO33</f>
        <v>-6.8709982247481538E-3</v>
      </c>
      <c r="BL33" s="189">
        <f>(BA32+BA33+BA31+BA30)/$AO33</f>
        <v>1.5658528570858692E-2</v>
      </c>
      <c r="BM33" s="190"/>
      <c r="BN33" s="189">
        <v>1.0021056816024034</v>
      </c>
      <c r="BO33" s="189">
        <v>1.13371889930392</v>
      </c>
      <c r="BP33" s="189">
        <v>0.86591897070179857</v>
      </c>
      <c r="BQ33" s="189">
        <v>0</v>
      </c>
      <c r="BR33" s="189">
        <v>0</v>
      </c>
      <c r="BS33" s="189">
        <v>3.0769503892397174</v>
      </c>
      <c r="BT33" s="189">
        <v>3.7197211857466647E-2</v>
      </c>
      <c r="BU33" s="189">
        <v>2.4060262338839076</v>
      </c>
      <c r="BV33" s="189">
        <v>0.79933942339355013</v>
      </c>
      <c r="BW33" s="189">
        <v>1.2805804677013606</v>
      </c>
      <c r="BX33" s="189">
        <v>1.599408840060812</v>
      </c>
      <c r="BY33" s="189">
        <v>2.0186199141361549</v>
      </c>
      <c r="BZ33" s="189">
        <v>1.5334398875487942</v>
      </c>
      <c r="CA33" s="189">
        <v>0.45444188950224429</v>
      </c>
      <c r="CB33" s="189">
        <v>0.69715904718835875</v>
      </c>
      <c r="CC33" s="189">
        <v>3.8714843038186446</v>
      </c>
      <c r="CD33" s="189">
        <v>0.14125317875012464</v>
      </c>
      <c r="CE33" s="189">
        <v>1.8887331128252349</v>
      </c>
      <c r="CF33" s="189">
        <v>0.53527676136916669</v>
      </c>
      <c r="CG33" s="189">
        <v>0.25433484537237944</v>
      </c>
      <c r="CH33" s="189">
        <v>1.6237860934399126</v>
      </c>
      <c r="CI33" s="189">
        <v>36.367937106313093</v>
      </c>
      <c r="CJ33" s="189">
        <v>22.550264467627034</v>
      </c>
      <c r="CK33" s="189">
        <v>0.70711746761693539</v>
      </c>
      <c r="CL33" s="189">
        <v>0.55537069669698402</v>
      </c>
      <c r="CM33" s="189">
        <v>0.59974084023940721</v>
      </c>
      <c r="CN33" s="189">
        <v>2.7908679983700329</v>
      </c>
      <c r="CO33" s="189">
        <v>0.19241395085745749</v>
      </c>
      <c r="CP33" s="189">
        <v>0.65411675094891419</v>
      </c>
      <c r="CQ33" s="189">
        <v>105.64029574678584</v>
      </c>
      <c r="CR33" s="189">
        <v>0.22152024978389878</v>
      </c>
      <c r="CS33" s="189">
        <v>0.65599887999566009</v>
      </c>
      <c r="CT33" s="189">
        <v>2.8726770639569845</v>
      </c>
      <c r="CU33" s="189">
        <v>0.48827741061277852</v>
      </c>
      <c r="CW33" s="189">
        <f t="shared" ref="CW33:DQ33" si="136">(BN33*$W33/1000+($AB34-$AB32)*BN$18/1000)/(($W33+$AA33+$AC33)/1000)</f>
        <v>0.9992657059865262</v>
      </c>
      <c r="CX33" s="189">
        <f t="shared" si="136"/>
        <v>1.1305059307633827</v>
      </c>
      <c r="CY33" s="189">
        <f t="shared" si="136"/>
        <v>0.86346494932734008</v>
      </c>
      <c r="CZ33" s="189">
        <f t="shared" si="136"/>
        <v>0</v>
      </c>
      <c r="DA33" s="189">
        <f t="shared" si="136"/>
        <v>0</v>
      </c>
      <c r="DB33" s="189">
        <f t="shared" si="136"/>
        <v>3.0682302869220344</v>
      </c>
      <c r="DC33" s="189">
        <f t="shared" si="136"/>
        <v>3.7091794657870589E-2</v>
      </c>
      <c r="DD33" s="189">
        <f t="shared" si="136"/>
        <v>2.3992075360550866</v>
      </c>
      <c r="DE33" s="189">
        <f t="shared" si="136"/>
        <v>0.79707408899526877</v>
      </c>
      <c r="DF33" s="189">
        <f t="shared" si="136"/>
        <v>1.2769512922868222</v>
      </c>
      <c r="DG33" s="189">
        <f t="shared" si="136"/>
        <v>1.594876102457401</v>
      </c>
      <c r="DH33" s="189">
        <f t="shared" si="136"/>
        <v>2.0128991289543925</v>
      </c>
      <c r="DI33" s="189">
        <f t="shared" si="136"/>
        <v>1.5290941064909636</v>
      </c>
      <c r="DJ33" s="189">
        <f t="shared" si="136"/>
        <v>0.45315399750770352</v>
      </c>
      <c r="DK33" s="189">
        <f t="shared" si="136"/>
        <v>0.69518329280361446</v>
      </c>
      <c r="DL33" s="189">
        <f t="shared" si="136"/>
        <v>3.860512485953572</v>
      </c>
      <c r="DM33" s="189">
        <f t="shared" si="136"/>
        <v>0.14085286609779635</v>
      </c>
      <c r="DN33" s="189">
        <f t="shared" si="136"/>
        <v>1.8833804278901027</v>
      </c>
      <c r="DO33" s="189">
        <f t="shared" si="136"/>
        <v>0.53375978269322166</v>
      </c>
      <c r="DP33" s="189">
        <f t="shared" si="136"/>
        <v>0.25361405836120265</v>
      </c>
      <c r="DQ33" s="189">
        <f t="shared" si="136"/>
        <v>1.6191842705030386</v>
      </c>
      <c r="DR33" s="194">
        <f>(CI33*$W33/1000+($AB34-$AB32)*CI$18/1000+2220/1000*(AD34-AD32))/(($W33+$AA33+$AC33)/1000)</f>
        <v>42.556368053785079</v>
      </c>
      <c r="DS33" s="189">
        <f t="shared" ref="DS33:ED33" si="137">(CJ33*$W33/1000+($AB34-$AB32)*CJ$18/1000)/(($W33+$AA33+$AC33)/1000)</f>
        <v>22.486356835532547</v>
      </c>
      <c r="DT33" s="189">
        <f t="shared" si="137"/>
        <v>0.70511349098806142</v>
      </c>
      <c r="DU33" s="189">
        <f t="shared" si="137"/>
        <v>0.55379677164561603</v>
      </c>
      <c r="DV33" s="189">
        <f t="shared" si="137"/>
        <v>0.59804116984196753</v>
      </c>
      <c r="DW33" s="189">
        <f t="shared" si="137"/>
        <v>2.7829586558645305</v>
      </c>
      <c r="DX33" s="189">
        <f t="shared" si="137"/>
        <v>0.19186864816271976</v>
      </c>
      <c r="DY33" s="189">
        <f t="shared" si="137"/>
        <v>0.65226297878023309</v>
      </c>
      <c r="DZ33" s="189">
        <f t="shared" si="137"/>
        <v>105.34091029325243</v>
      </c>
      <c r="EA33" s="189">
        <f t="shared" si="137"/>
        <v>0.22089245960232498</v>
      </c>
      <c r="EB33" s="189">
        <f t="shared" si="137"/>
        <v>0.65413977385802058</v>
      </c>
      <c r="EC33" s="189">
        <f t="shared" si="137"/>
        <v>2.8645358738971876</v>
      </c>
      <c r="ED33" s="189">
        <f t="shared" si="137"/>
        <v>0.48689362847743867</v>
      </c>
      <c r="EE33" s="189" t="s">
        <v>10</v>
      </c>
      <c r="EF33" s="12" t="s">
        <v>177</v>
      </c>
      <c r="EG33" s="189">
        <f>BN33-CW29</f>
        <v>0.15741491235440241</v>
      </c>
      <c r="EH33" s="189">
        <f t="shared" ref="EH33:FI33" si="138">BO33-CX29</f>
        <v>-6.664558889873784E-2</v>
      </c>
      <c r="EI33" s="189">
        <f t="shared" si="138"/>
        <v>-0.94878464717164335</v>
      </c>
      <c r="EJ33" s="189">
        <f t="shared" si="138"/>
        <v>-2.7383765389439183E-2</v>
      </c>
      <c r="EK33" s="189">
        <f t="shared" si="138"/>
        <v>0</v>
      </c>
      <c r="EL33" s="189">
        <f t="shared" si="138"/>
        <v>7.4637582339108999E-2</v>
      </c>
      <c r="EM33" s="189">
        <f t="shared" si="138"/>
        <v>3.7197211857466647E-2</v>
      </c>
      <c r="EN33" s="189">
        <f t="shared" si="138"/>
        <v>0.46851105768416379</v>
      </c>
      <c r="EO33" s="189">
        <f t="shared" si="138"/>
        <v>-2.0479267246017785E-2</v>
      </c>
      <c r="EP33" s="189">
        <f t="shared" si="138"/>
        <v>-0.12300377143657681</v>
      </c>
      <c r="EQ33" s="189">
        <f t="shared" si="138"/>
        <v>-0.15502992023004336</v>
      </c>
      <c r="ER33" s="189">
        <f t="shared" si="138"/>
        <v>-0.1472276556568417</v>
      </c>
      <c r="ES33" s="189">
        <f t="shared" si="138"/>
        <v>-0.14541960120306907</v>
      </c>
      <c r="ET33" s="189">
        <f t="shared" si="138"/>
        <v>-9.2225165816427923E-2</v>
      </c>
      <c r="EU33" s="189">
        <f t="shared" si="138"/>
        <v>-9.595143370301018E-2</v>
      </c>
      <c r="EV33" s="189">
        <f t="shared" si="138"/>
        <v>-0.38494519477467204</v>
      </c>
      <c r="EW33" s="189">
        <f t="shared" si="138"/>
        <v>-5.3697779525434253E-3</v>
      </c>
      <c r="EX33" s="189">
        <f t="shared" si="138"/>
        <v>-5.216600583480413E-2</v>
      </c>
      <c r="EY33" s="189">
        <f t="shared" si="138"/>
        <v>-0.21091379294591439</v>
      </c>
      <c r="EZ33" s="189">
        <f t="shared" si="138"/>
        <v>-4.0797241592439026E-3</v>
      </c>
      <c r="FA33" s="189">
        <f t="shared" si="138"/>
        <v>-9.2904981976137835E-2</v>
      </c>
      <c r="FB33" s="194">
        <f>CI33-DR29</f>
        <v>-35.138108181282206</v>
      </c>
      <c r="FC33" s="189">
        <f t="shared" si="138"/>
        <v>13.877391720491209</v>
      </c>
      <c r="FD33" s="189">
        <f t="shared" si="138"/>
        <v>0.10078986836206494</v>
      </c>
      <c r="FE33" s="189">
        <f t="shared" si="138"/>
        <v>0.20813134823658164</v>
      </c>
      <c r="FF33" s="189">
        <f t="shared" si="138"/>
        <v>-0.33033657974858244</v>
      </c>
      <c r="FG33" s="189">
        <f t="shared" si="138"/>
        <v>-0.52070829004165997</v>
      </c>
      <c r="FH33" s="189">
        <f t="shared" si="138"/>
        <v>0.15727728421779308</v>
      </c>
      <c r="FI33" s="189">
        <f t="shared" si="138"/>
        <v>6.4045185845271191E-2</v>
      </c>
      <c r="FJ33" s="189">
        <f>CQ33-DZ29</f>
        <v>36.11774396763694</v>
      </c>
      <c r="FK33" s="189">
        <f t="shared" ref="FK33:FN33" si="139">CR33-EA29</f>
        <v>0.12898136087831835</v>
      </c>
      <c r="FL33" s="189">
        <f t="shared" si="139"/>
        <v>1.5420711395102149E-2</v>
      </c>
      <c r="FM33" s="189">
        <f t="shared" si="139"/>
        <v>0.30205316525149506</v>
      </c>
      <c r="FN33" s="189">
        <f t="shared" si="139"/>
        <v>0.48827741061277852</v>
      </c>
      <c r="FO33" s="198">
        <f>SUM(BA30:BA33)</f>
        <v>0.55502306958099101</v>
      </c>
    </row>
    <row r="34" spans="1:171" ht="16.5" x14ac:dyDescent="0.3">
      <c r="A34" s="17" t="s">
        <v>10</v>
      </c>
      <c r="B34" s="12" t="s">
        <v>180</v>
      </c>
      <c r="C34" s="28">
        <v>42423</v>
      </c>
      <c r="D34" s="63">
        <v>0.4236111111111111</v>
      </c>
      <c r="E34" s="10">
        <f t="shared" si="27"/>
        <v>302.33333333333337</v>
      </c>
      <c r="F34" s="76">
        <f t="shared" si="5"/>
        <v>12.597222222222223</v>
      </c>
      <c r="G34" s="154">
        <v>5.64</v>
      </c>
      <c r="H34" s="154">
        <v>9.64</v>
      </c>
      <c r="I34" s="153">
        <v>58.6</v>
      </c>
      <c r="J34" s="153">
        <v>11.4</v>
      </c>
      <c r="K34" s="53">
        <f t="shared" si="6"/>
        <v>4.0000000000000009</v>
      </c>
      <c r="L34" s="53">
        <f t="shared" si="100"/>
        <v>3.16</v>
      </c>
      <c r="M34" s="153">
        <v>1</v>
      </c>
      <c r="N34" s="57">
        <v>33.6</v>
      </c>
      <c r="O34" s="60">
        <v>64</v>
      </c>
      <c r="P34" s="61">
        <v>0</v>
      </c>
      <c r="Q34" s="33">
        <v>2.68</v>
      </c>
      <c r="R34" s="33">
        <v>7.63</v>
      </c>
      <c r="S34" s="60"/>
      <c r="T34" s="60">
        <v>181</v>
      </c>
      <c r="U34" s="75">
        <v>6.96</v>
      </c>
      <c r="V34" s="57">
        <v>10</v>
      </c>
      <c r="W34" s="71">
        <f t="shared" si="7"/>
        <v>235.79999999999995</v>
      </c>
      <c r="X34" s="85">
        <f t="shared" si="8"/>
        <v>125</v>
      </c>
      <c r="Y34" s="61">
        <v>1.5</v>
      </c>
      <c r="Z34" s="33">
        <f t="shared" si="0"/>
        <v>29</v>
      </c>
      <c r="AA34" s="33">
        <v>0</v>
      </c>
      <c r="AB34" s="33">
        <f t="shared" si="0"/>
        <v>40</v>
      </c>
      <c r="AC34" s="33">
        <v>0</v>
      </c>
      <c r="AD34" s="33">
        <f t="shared" si="1"/>
        <v>11.299999999999999</v>
      </c>
      <c r="AE34" s="22">
        <f t="shared" si="2"/>
        <v>302.33333333333337</v>
      </c>
      <c r="AF34" s="54">
        <f t="shared" si="63"/>
        <v>-783.24241455669971</v>
      </c>
      <c r="AG34" s="167">
        <f t="shared" si="64"/>
        <v>-8.8497145670060953E-4</v>
      </c>
      <c r="AH34"/>
      <c r="AI34" s="22">
        <f t="shared" si="9"/>
        <v>1321451999.9999998</v>
      </c>
      <c r="AJ34" s="174">
        <f t="shared" si="16"/>
        <v>-6.2943974718165319E-2</v>
      </c>
      <c r="AK34" s="174">
        <f t="shared" si="10"/>
        <v>-2.4444262026471967E-3</v>
      </c>
      <c r="AL34" s="172"/>
      <c r="AM34" s="187">
        <f t="shared" si="17"/>
        <v>6.1209895833333334</v>
      </c>
      <c r="AN34" s="187"/>
      <c r="AO34" s="187"/>
      <c r="AP34" s="187"/>
      <c r="AQ34" s="189">
        <f t="shared" si="11"/>
        <v>33.6</v>
      </c>
      <c r="AR34" s="189">
        <f t="shared" si="12"/>
        <v>64</v>
      </c>
      <c r="AS34" s="189">
        <f t="shared" si="13"/>
        <v>0</v>
      </c>
      <c r="AT34" s="189">
        <f t="shared" si="14"/>
        <v>2.68</v>
      </c>
      <c r="AU34" s="189">
        <f t="shared" si="15"/>
        <v>7.629999999999999</v>
      </c>
      <c r="AV34" s="190" t="s">
        <v>181</v>
      </c>
      <c r="AW34" s="189">
        <f t="shared" si="18"/>
        <v>4.4013765182186262</v>
      </c>
      <c r="AX34" s="189">
        <f t="shared" si="19"/>
        <v>-1.2146558704453554</v>
      </c>
      <c r="AY34" s="189">
        <f t="shared" si="20"/>
        <v>0</v>
      </c>
      <c r="AZ34" s="189">
        <f t="shared" si="21"/>
        <v>0.12203643724696311</v>
      </c>
      <c r="BA34" s="189">
        <f t="shared" si="22"/>
        <v>-5.8149797570851369E-2</v>
      </c>
      <c r="BB34" s="190"/>
      <c r="BC34" s="189"/>
      <c r="BD34" s="189"/>
      <c r="BE34" s="189"/>
      <c r="BF34" s="189"/>
      <c r="BG34" s="189"/>
      <c r="BH34" s="189"/>
      <c r="BI34" s="189"/>
      <c r="BJ34" s="189"/>
      <c r="BK34" s="189"/>
      <c r="BL34" s="189"/>
      <c r="BM34" s="190"/>
      <c r="BN34" s="189"/>
      <c r="BO34" s="189"/>
      <c r="BP34" s="189"/>
      <c r="BQ34" s="189"/>
      <c r="BR34" s="189"/>
      <c r="BS34" s="189"/>
      <c r="BT34" s="189"/>
      <c r="BU34" s="189"/>
      <c r="BV34" s="189"/>
      <c r="BW34" s="189"/>
      <c r="BX34" s="189"/>
      <c r="BY34" s="189"/>
      <c r="BZ34" s="189"/>
      <c r="CA34" s="189"/>
      <c r="CB34" s="189"/>
      <c r="CC34" s="189"/>
      <c r="CD34" s="189"/>
      <c r="CE34" s="189"/>
      <c r="CF34" s="189"/>
      <c r="CG34" s="189"/>
      <c r="CH34" s="189"/>
      <c r="CI34" s="189"/>
      <c r="CJ34" s="189"/>
      <c r="CK34" s="189"/>
      <c r="CL34" s="189"/>
      <c r="CM34" s="189"/>
      <c r="CN34" s="189"/>
      <c r="CO34" s="189"/>
      <c r="CP34" s="189"/>
      <c r="CQ34" s="189"/>
      <c r="CR34" s="189"/>
      <c r="CS34" s="189"/>
      <c r="CT34" s="189"/>
      <c r="CU34" s="189"/>
      <c r="CW34" s="189"/>
      <c r="CX34" s="189"/>
      <c r="CY34" s="189"/>
      <c r="CZ34" s="189"/>
      <c r="DA34" s="189"/>
      <c r="DB34" s="189"/>
      <c r="DC34" s="189"/>
      <c r="DD34" s="189"/>
      <c r="DE34" s="189"/>
      <c r="DF34" s="189"/>
      <c r="DG34" s="189"/>
      <c r="DH34" s="189"/>
      <c r="DI34" s="189"/>
      <c r="DJ34" s="189"/>
      <c r="DK34" s="189"/>
      <c r="DL34" s="189"/>
      <c r="DM34" s="189"/>
      <c r="DN34" s="189"/>
      <c r="DO34" s="189"/>
      <c r="DP34" s="189"/>
      <c r="DQ34" s="189"/>
      <c r="DR34" s="194"/>
      <c r="DS34" s="189"/>
      <c r="DT34" s="189"/>
      <c r="DU34" s="189"/>
      <c r="DV34" s="189"/>
      <c r="DW34" s="189"/>
      <c r="DX34" s="189"/>
      <c r="DY34" s="189"/>
      <c r="DZ34" s="189"/>
      <c r="EA34" s="189"/>
      <c r="EB34" s="189"/>
      <c r="EC34" s="189"/>
      <c r="ED34" s="189"/>
      <c r="EE34" s="189" t="s">
        <v>10</v>
      </c>
      <c r="EF34" s="12" t="s">
        <v>180</v>
      </c>
      <c r="EG34" s="189"/>
      <c r="EH34" s="189"/>
      <c r="EI34" s="189"/>
      <c r="EJ34" s="189"/>
      <c r="EK34" s="189"/>
      <c r="EL34" s="189"/>
      <c r="EM34" s="189"/>
      <c r="EN34" s="189"/>
      <c r="EO34" s="189"/>
      <c r="EP34" s="189"/>
      <c r="EQ34" s="189"/>
      <c r="ER34" s="189"/>
      <c r="ES34" s="189"/>
      <c r="ET34" s="189"/>
      <c r="EU34" s="189"/>
      <c r="EV34" s="189"/>
      <c r="EW34" s="189"/>
      <c r="EX34" s="189"/>
      <c r="EY34" s="189"/>
      <c r="EZ34" s="189"/>
      <c r="FA34" s="189"/>
      <c r="FB34" s="194"/>
      <c r="FC34" s="189"/>
      <c r="FD34" s="189"/>
      <c r="FE34" s="189"/>
      <c r="FF34" s="189"/>
      <c r="FG34" s="189"/>
      <c r="FH34" s="189"/>
      <c r="FI34" s="189"/>
      <c r="FJ34" s="189"/>
      <c r="FK34" s="189"/>
      <c r="FL34" s="189"/>
      <c r="FM34" s="189"/>
      <c r="FN34" s="189"/>
      <c r="FO34" s="6"/>
    </row>
    <row r="35" spans="1:171" ht="17.25" thickBot="1" x14ac:dyDescent="0.35">
      <c r="A35" s="23" t="s">
        <v>10</v>
      </c>
      <c r="B35" s="13" t="s">
        <v>182</v>
      </c>
      <c r="C35" s="28">
        <v>42424</v>
      </c>
      <c r="D35" s="64">
        <v>0.3833333333333333</v>
      </c>
      <c r="E35" s="152">
        <f>F35*24</f>
        <v>325.36666666666667</v>
      </c>
      <c r="F35" s="77">
        <f t="shared" si="5"/>
        <v>13.556944444444445</v>
      </c>
      <c r="G35" s="157">
        <v>4.1500000000000004</v>
      </c>
      <c r="H35" s="158">
        <v>9.15</v>
      </c>
      <c r="I35" s="155">
        <v>45.4</v>
      </c>
      <c r="J35" s="155">
        <v>11</v>
      </c>
      <c r="K35" s="161">
        <f t="shared" si="6"/>
        <v>5</v>
      </c>
      <c r="L35" s="161">
        <f t="shared" si="100"/>
        <v>3.6500000000000004</v>
      </c>
      <c r="M35" s="156">
        <v>1</v>
      </c>
      <c r="N35" s="66">
        <v>14.6</v>
      </c>
      <c r="O35" s="66">
        <v>73.400000000000006</v>
      </c>
      <c r="P35" s="67">
        <v>0</v>
      </c>
      <c r="Q35" s="67">
        <v>3.23</v>
      </c>
      <c r="R35" s="67">
        <v>7.81</v>
      </c>
      <c r="S35" s="65"/>
      <c r="T35" s="65">
        <v>182</v>
      </c>
      <c r="U35" s="78">
        <v>7.25</v>
      </c>
      <c r="V35" s="65">
        <v>10</v>
      </c>
      <c r="W35" s="71">
        <f t="shared" si="7"/>
        <v>226.79999999999995</v>
      </c>
      <c r="X35" s="85">
        <f t="shared" si="8"/>
        <v>135</v>
      </c>
      <c r="Y35" s="68">
        <v>1</v>
      </c>
      <c r="Z35" s="68">
        <f t="shared" si="0"/>
        <v>30</v>
      </c>
      <c r="AA35" s="67">
        <v>0</v>
      </c>
      <c r="AB35" s="68">
        <f t="shared" si="0"/>
        <v>40</v>
      </c>
      <c r="AC35" s="67">
        <v>0</v>
      </c>
      <c r="AD35" s="68">
        <f t="shared" si="1"/>
        <v>11.299999999999999</v>
      </c>
      <c r="AE35" s="6">
        <v>325</v>
      </c>
      <c r="AF35" s="4"/>
      <c r="AG35" s="168"/>
      <c r="AH35">
        <f>LN(G35/G33)/(AE35-AE33)</f>
        <v>-6.806824363732901E-3</v>
      </c>
      <c r="AI35" s="22">
        <f t="shared" si="9"/>
        <v>937069999.99999988</v>
      </c>
      <c r="AJ35" s="175">
        <f t="shared" si="16"/>
        <v>-0.34372842506554885</v>
      </c>
      <c r="AK35" s="175">
        <f t="shared" si="10"/>
        <v>-1.516448934112718E-2</v>
      </c>
      <c r="AL35" s="172">
        <f>LN(AI35/AI33)/(AE35-AE33)</f>
        <v>-8.3994299438977169E-3</v>
      </c>
      <c r="AM35" s="187">
        <f t="shared" si="17"/>
        <v>4.6978402777777708</v>
      </c>
      <c r="AN35" s="187">
        <f>AM34+AM35</f>
        <v>10.818829861111105</v>
      </c>
      <c r="AO35" s="187">
        <f>AM34+AM35</f>
        <v>10.818829861111105</v>
      </c>
      <c r="AP35" s="187"/>
      <c r="AQ35" s="189">
        <f t="shared" si="11"/>
        <v>14.6</v>
      </c>
      <c r="AR35" s="189">
        <f t="shared" si="12"/>
        <v>73.400000000000006</v>
      </c>
      <c r="AS35" s="189">
        <f t="shared" si="13"/>
        <v>0</v>
      </c>
      <c r="AT35" s="189">
        <f t="shared" si="14"/>
        <v>3.2300000000000004</v>
      </c>
      <c r="AU35" s="189">
        <f t="shared" si="15"/>
        <v>7.81</v>
      </c>
      <c r="AV35" s="190" t="s">
        <v>183</v>
      </c>
      <c r="AW35" s="189">
        <f t="shared" si="18"/>
        <v>19</v>
      </c>
      <c r="AX35" s="189">
        <f t="shared" si="19"/>
        <v>9.4000000000000057</v>
      </c>
      <c r="AY35" s="189">
        <f t="shared" si="20"/>
        <v>0</v>
      </c>
      <c r="AZ35" s="189">
        <f t="shared" si="21"/>
        <v>-0.54999999999999982</v>
      </c>
      <c r="BA35" s="189">
        <f t="shared" si="22"/>
        <v>0.1800000000000006</v>
      </c>
      <c r="BB35" s="190" t="s">
        <v>184</v>
      </c>
      <c r="BC35" s="189">
        <f>(AW34+AW35)/$AN35</f>
        <v>2.1630228794276722</v>
      </c>
      <c r="BD35" s="189">
        <f>(AX34+AX35)/$AN35</f>
        <v>0.75658312725457788</v>
      </c>
      <c r="BE35" s="189">
        <f>(AY34+AY35)/$AN35</f>
        <v>0</v>
      </c>
      <c r="BF35" s="189">
        <f>(AZ34+AZ35)/$AN35</f>
        <v>-3.9557287455954541E-2</v>
      </c>
      <c r="BG35" s="189">
        <f>(BA34+BA35)/$AN35</f>
        <v>1.1262789413774467E-2</v>
      </c>
      <c r="BH35" s="189">
        <f>(AW34+AW35)/$AN35</f>
        <v>2.1630228794276722</v>
      </c>
      <c r="BI35" s="189">
        <f>(AX34+AX35)/$AN35</f>
        <v>0.75658312725457788</v>
      </c>
      <c r="BJ35" s="189">
        <f>(AY34+AY35)/$AN35</f>
        <v>0</v>
      </c>
      <c r="BK35" s="189">
        <f>(AZ34+AZ35)/$AN35</f>
        <v>-3.9557287455954541E-2</v>
      </c>
      <c r="BL35" s="189">
        <f>(BA34+BA35)/$AN35</f>
        <v>1.1262789413774467E-2</v>
      </c>
      <c r="BM35" s="190"/>
      <c r="BN35" s="189">
        <v>1.4211100563759373</v>
      </c>
      <c r="BO35" s="189">
        <v>1.1923573058393506</v>
      </c>
      <c r="BP35" s="189">
        <v>0.73563391455950955</v>
      </c>
      <c r="BQ35" s="189">
        <v>0</v>
      </c>
      <c r="BR35" s="189">
        <v>0</v>
      </c>
      <c r="BS35" s="189">
        <v>3.0392497718409275</v>
      </c>
      <c r="BT35" s="189">
        <v>4.6124542703258636E-2</v>
      </c>
      <c r="BU35" s="189">
        <v>2.7277975407790476</v>
      </c>
      <c r="BV35" s="189">
        <v>0.80111013312829515</v>
      </c>
      <c r="BW35" s="189">
        <v>1.4212764407168745</v>
      </c>
      <c r="BX35" s="189">
        <v>1.5939828722839753</v>
      </c>
      <c r="BY35" s="189">
        <v>2.0346334084114743</v>
      </c>
      <c r="BZ35" s="189">
        <v>1.566832288894028</v>
      </c>
      <c r="CA35" s="189">
        <v>0.47833486187295354</v>
      </c>
      <c r="CB35" s="189">
        <v>0.69600229471420971</v>
      </c>
      <c r="CC35" s="189">
        <v>3.9980851194317282</v>
      </c>
      <c r="CD35" s="189">
        <v>0.19637637045749037</v>
      </c>
      <c r="CE35" s="189">
        <v>1.9450038318982878</v>
      </c>
      <c r="CF35" s="189">
        <v>0.53718043706868757</v>
      </c>
      <c r="CG35" s="189">
        <v>0.24703194669328862</v>
      </c>
      <c r="CH35" s="189">
        <v>1.6111708204581001</v>
      </c>
      <c r="CI35" s="189">
        <v>32.954967222413302</v>
      </c>
      <c r="CJ35" s="189">
        <v>25.701591316781123</v>
      </c>
      <c r="CK35" s="189">
        <v>0.69957544875316069</v>
      </c>
      <c r="CL35" s="189">
        <v>0.57733520633420721</v>
      </c>
      <c r="CM35" s="189">
        <v>0.50560713592367301</v>
      </c>
      <c r="CN35" s="189">
        <v>2.5632679073242945</v>
      </c>
      <c r="CO35" s="189">
        <v>0.23347811619852121</v>
      </c>
      <c r="CP35" s="189">
        <v>0.6460916343996852</v>
      </c>
      <c r="CQ35" s="189">
        <v>111.88853641505494</v>
      </c>
      <c r="CR35" s="189">
        <v>0.36893360605374409</v>
      </c>
      <c r="CS35" s="189">
        <v>0.11295226088835543</v>
      </c>
      <c r="CT35" s="189">
        <v>2.6262517316929674</v>
      </c>
      <c r="CU35" s="189">
        <v>0.55735120359195089</v>
      </c>
      <c r="CW35" s="189">
        <f t="shared" ref="CW35:DQ35" si="140">(BN35*$W35/1000+($AB35-$AB34)*BN$18/1000)/(($W35+$AA35+$AC35)/1000)</f>
        <v>1.4211100563759376</v>
      </c>
      <c r="CX35" s="189">
        <f t="shared" si="140"/>
        <v>1.1923573058393506</v>
      </c>
      <c r="CY35" s="189">
        <f t="shared" si="140"/>
        <v>0.73563391455950966</v>
      </c>
      <c r="CZ35" s="189">
        <f t="shared" si="140"/>
        <v>0</v>
      </c>
      <c r="DA35" s="189">
        <f t="shared" si="140"/>
        <v>0</v>
      </c>
      <c r="DB35" s="189">
        <f t="shared" si="140"/>
        <v>3.0392497718409275</v>
      </c>
      <c r="DC35" s="189">
        <f t="shared" si="140"/>
        <v>4.6124542703258643E-2</v>
      </c>
      <c r="DD35" s="189">
        <f t="shared" si="140"/>
        <v>2.7277975407790476</v>
      </c>
      <c r="DE35" s="189">
        <f t="shared" si="140"/>
        <v>0.80111013312829515</v>
      </c>
      <c r="DF35" s="189">
        <f t="shared" si="140"/>
        <v>1.4212764407168745</v>
      </c>
      <c r="DG35" s="189">
        <f t="shared" si="140"/>
        <v>1.5939828722839753</v>
      </c>
      <c r="DH35" s="189">
        <f t="shared" si="140"/>
        <v>2.0346334084114748</v>
      </c>
      <c r="DI35" s="189">
        <f t="shared" si="140"/>
        <v>1.566832288894028</v>
      </c>
      <c r="DJ35" s="189">
        <f t="shared" si="140"/>
        <v>0.47833486187295354</v>
      </c>
      <c r="DK35" s="189">
        <f t="shared" si="140"/>
        <v>0.69600229471420971</v>
      </c>
      <c r="DL35" s="189">
        <f t="shared" si="140"/>
        <v>3.9980851194317282</v>
      </c>
      <c r="DM35" s="189">
        <f t="shared" si="140"/>
        <v>0.1963763704574904</v>
      </c>
      <c r="DN35" s="189">
        <f t="shared" si="140"/>
        <v>1.9450038318982881</v>
      </c>
      <c r="DO35" s="189">
        <f t="shared" si="140"/>
        <v>0.53718043706868757</v>
      </c>
      <c r="DP35" s="189">
        <f t="shared" si="140"/>
        <v>0.24703194669328865</v>
      </c>
      <c r="DQ35" s="189">
        <f t="shared" si="140"/>
        <v>1.6111708204581001</v>
      </c>
      <c r="DR35" s="194">
        <f>(CI35*$W35/1000+($AB35-$AB34)*CI$18/1000+2220*(AD35-AD34)/1000)/(($W35+$AA35+$AC35)/1000)</f>
        <v>32.954967222413302</v>
      </c>
      <c r="DS35" s="189">
        <f t="shared" ref="DS35:ED35" si="141">(CJ35*$W35/1000+($AB35-$AB34)*CJ$18/1000)/(($W35+$AA35+$AC35)/1000)</f>
        <v>25.701591316781123</v>
      </c>
      <c r="DT35" s="189">
        <f t="shared" si="141"/>
        <v>0.69957544875316069</v>
      </c>
      <c r="DU35" s="189">
        <f t="shared" si="141"/>
        <v>0.57733520633420732</v>
      </c>
      <c r="DV35" s="189">
        <f t="shared" si="141"/>
        <v>0.50560713592367301</v>
      </c>
      <c r="DW35" s="189">
        <f t="shared" si="141"/>
        <v>2.5632679073242945</v>
      </c>
      <c r="DX35" s="189">
        <f t="shared" si="141"/>
        <v>0.23347811619852121</v>
      </c>
      <c r="DY35" s="189">
        <f t="shared" si="141"/>
        <v>0.6460916343996852</v>
      </c>
      <c r="DZ35" s="189">
        <f t="shared" si="141"/>
        <v>111.88853641505496</v>
      </c>
      <c r="EA35" s="189">
        <f t="shared" si="141"/>
        <v>0.36893360605374403</v>
      </c>
      <c r="EB35" s="189">
        <f t="shared" si="141"/>
        <v>0.11295226088835543</v>
      </c>
      <c r="EC35" s="189">
        <f t="shared" si="141"/>
        <v>2.6262517316929674</v>
      </c>
      <c r="ED35" s="189">
        <f t="shared" si="141"/>
        <v>0.55735120359195089</v>
      </c>
      <c r="EE35" s="53" t="s">
        <v>10</v>
      </c>
      <c r="EF35" s="13" t="s">
        <v>182</v>
      </c>
      <c r="EG35" s="192">
        <f t="shared" ref="EG35" si="142">BN35-CW33</f>
        <v>0.42184435038941115</v>
      </c>
      <c r="EH35" s="192">
        <f t="shared" ref="EH35" si="143">BO35-CX33</f>
        <v>6.185137507596794E-2</v>
      </c>
      <c r="EI35" s="192">
        <f t="shared" ref="EI35" si="144">BP35-CY33</f>
        <v>-0.12783103476783053</v>
      </c>
      <c r="EJ35" s="192">
        <f t="shared" ref="EJ35" si="145">BQ35-CZ33</f>
        <v>0</v>
      </c>
      <c r="EK35" s="192">
        <f t="shared" ref="EK35" si="146">BR35-DA33</f>
        <v>0</v>
      </c>
      <c r="EL35" s="192">
        <f t="shared" ref="EL35" si="147">BS35-DB33</f>
        <v>-2.8980515081106883E-2</v>
      </c>
      <c r="EM35" s="192">
        <f t="shared" ref="EM35" si="148">BT35-DC33</f>
        <v>9.0327480453880477E-3</v>
      </c>
      <c r="EN35" s="192">
        <f t="shared" ref="EN35" si="149">BU35-DD33</f>
        <v>0.32859000472396094</v>
      </c>
      <c r="EO35" s="192">
        <f t="shared" ref="EO35" si="150">BV35-DE33</f>
        <v>4.0360441330263841E-3</v>
      </c>
      <c r="EP35" s="192">
        <f t="shared" ref="EP35" si="151">BW35-DF33</f>
        <v>0.14432514843005229</v>
      </c>
      <c r="EQ35" s="192">
        <f t="shared" ref="EQ35" si="152">BX35-DG33</f>
        <v>-8.9323017342568534E-4</v>
      </c>
      <c r="ER35" s="192">
        <f t="shared" ref="ER35" si="153">BY35-DH33</f>
        <v>2.173427945708184E-2</v>
      </c>
      <c r="ES35" s="192">
        <f t="shared" ref="ES35" si="154">BZ35-DI33</f>
        <v>3.773818240306448E-2</v>
      </c>
      <c r="ET35" s="192">
        <f t="shared" ref="ET35" si="155">CA35-DJ33</f>
        <v>2.5180864365250022E-2</v>
      </c>
      <c r="EU35" s="192">
        <f t="shared" ref="EU35" si="156">CB35-DK33</f>
        <v>8.1900191059525174E-4</v>
      </c>
      <c r="EV35" s="192">
        <f t="shared" ref="EV35" si="157">CC35-DL33</f>
        <v>0.13757263347815618</v>
      </c>
      <c r="EW35" s="192">
        <f t="shared" ref="EW35" si="158">CD35-DM33</f>
        <v>5.5523504359694026E-2</v>
      </c>
      <c r="EX35" s="192">
        <f t="shared" ref="EX35" si="159">CE35-DN33</f>
        <v>6.1623404008185112E-2</v>
      </c>
      <c r="EY35" s="192">
        <f t="shared" ref="EY35" si="160">CF35-DO33</f>
        <v>3.4206543754659036E-3</v>
      </c>
      <c r="EZ35" s="192">
        <f t="shared" ref="EZ35" si="161">CG35-DP33</f>
        <v>-6.5821116679140312E-3</v>
      </c>
      <c r="FA35" s="192">
        <f t="shared" ref="FA35" si="162">CH35-DQ33</f>
        <v>-8.0134500449384749E-3</v>
      </c>
      <c r="FB35" s="195">
        <f>CI35-DR33</f>
        <v>-9.6014008313717767</v>
      </c>
      <c r="FC35" s="192">
        <f t="shared" ref="FC35" si="163">CJ35-DS33</f>
        <v>3.2152344812485758</v>
      </c>
      <c r="FD35" s="192">
        <f t="shared" ref="FD35" si="164">CK35-DT33</f>
        <v>-5.5380422349007308E-3</v>
      </c>
      <c r="FE35" s="192">
        <f t="shared" ref="FE35" si="165">CL35-DU33</f>
        <v>2.3538434688591181E-2</v>
      </c>
      <c r="FF35" s="192">
        <f t="shared" ref="FF35" si="166">CM35-DV33</f>
        <v>-9.2434033918294523E-2</v>
      </c>
      <c r="FG35" s="192">
        <f t="shared" ref="FG35" si="167">CN35-DW33</f>
        <v>-0.21969074854023596</v>
      </c>
      <c r="FH35" s="192">
        <f t="shared" ref="FH35" si="168">CO35-DX33</f>
        <v>4.1609468035801456E-2</v>
      </c>
      <c r="FI35" s="192">
        <f t="shared" ref="FI35" si="169">CP35-DY33</f>
        <v>-6.171344380547894E-3</v>
      </c>
      <c r="FJ35" s="192">
        <f t="shared" ref="FJ35" si="170">CQ35-DZ33</f>
        <v>6.5476261218025087</v>
      </c>
      <c r="FK35" s="192">
        <f t="shared" ref="FK35" si="171">CR35-EA33</f>
        <v>0.14804114645141911</v>
      </c>
      <c r="FL35" s="192">
        <f t="shared" ref="FL35" si="172">CS35-EB33</f>
        <v>-0.54118751296966516</v>
      </c>
      <c r="FM35" s="192">
        <f t="shared" ref="FM35" si="173">CT35-EC33</f>
        <v>-0.23828414220422012</v>
      </c>
      <c r="FN35" s="192">
        <f t="shared" ref="FN35" si="174">CU35-ED33</f>
        <v>7.0457575114512228E-2</v>
      </c>
      <c r="FO35" s="199">
        <f>BA34+BA35</f>
        <v>0.12185020242914923</v>
      </c>
    </row>
    <row r="36" spans="1:171" ht="13.5" x14ac:dyDescent="0.25">
      <c r="A36" s="17" t="s">
        <v>13</v>
      </c>
      <c r="B36" s="12" t="s">
        <v>149</v>
      </c>
      <c r="C36" s="49">
        <v>42410</v>
      </c>
      <c r="D36" s="29">
        <v>0.61597222222222225</v>
      </c>
      <c r="E36" s="10">
        <f>F36*24</f>
        <v>0</v>
      </c>
      <c r="F36" s="79">
        <v>0</v>
      </c>
      <c r="G36" s="37"/>
      <c r="H36" s="38"/>
      <c r="I36" s="38"/>
      <c r="J36" s="5"/>
      <c r="K36" s="5"/>
      <c r="L36" s="5"/>
      <c r="M36" s="40"/>
      <c r="N36" s="57">
        <v>32.200000000000003</v>
      </c>
      <c r="O36" s="57">
        <v>0</v>
      </c>
      <c r="P36" s="32">
        <v>6.41</v>
      </c>
      <c r="Q36" s="10">
        <v>2.2200000000000002</v>
      </c>
      <c r="R36" s="61">
        <v>1.2</v>
      </c>
      <c r="S36" s="57"/>
      <c r="T36" s="60">
        <v>119</v>
      </c>
      <c r="U36" s="75">
        <v>9.1199999999999992</v>
      </c>
      <c r="V36" s="18">
        <v>3.5</v>
      </c>
      <c r="W36" s="26">
        <v>268</v>
      </c>
      <c r="X36" s="34">
        <v>3.5</v>
      </c>
      <c r="Y36" s="33"/>
      <c r="Z36" s="33"/>
      <c r="AA36" s="33"/>
      <c r="AB36" s="33"/>
      <c r="AC36" s="61"/>
      <c r="AD36" s="33"/>
      <c r="AE36" s="21"/>
      <c r="AF36" s="55"/>
      <c r="AG36" s="166"/>
      <c r="AH36"/>
      <c r="AI36" s="176"/>
      <c r="AJ36" s="173"/>
      <c r="AK36" s="173"/>
      <c r="AL36" s="166"/>
      <c r="AM36" s="186"/>
      <c r="AN36" s="186"/>
      <c r="AO36" s="186"/>
      <c r="AP36" s="173"/>
      <c r="AQ36" s="188"/>
      <c r="AR36" s="188"/>
      <c r="AS36" s="188"/>
      <c r="AT36" s="188"/>
      <c r="AU36" s="188"/>
      <c r="AW36" s="188"/>
      <c r="AX36" s="188"/>
      <c r="AY36" s="188"/>
      <c r="AZ36" s="188"/>
      <c r="BA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93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53" t="s">
        <v>13</v>
      </c>
      <c r="EF36" s="196"/>
      <c r="EG36" s="188"/>
      <c r="EH36" s="188"/>
      <c r="EI36" s="188"/>
      <c r="EJ36" s="188"/>
      <c r="EK36" s="188"/>
      <c r="EL36" s="188"/>
      <c r="EM36" s="188"/>
      <c r="EN36" s="188"/>
      <c r="EO36" s="188"/>
      <c r="EP36" s="188"/>
      <c r="EQ36" s="188"/>
      <c r="ER36" s="188"/>
      <c r="ES36" s="188"/>
      <c r="ET36" s="188"/>
      <c r="EU36" s="188"/>
      <c r="EV36" s="188"/>
      <c r="EW36" s="188"/>
      <c r="EX36" s="188"/>
      <c r="EY36" s="188"/>
      <c r="EZ36" s="188"/>
      <c r="FA36" s="188"/>
      <c r="FB36" s="193"/>
      <c r="FC36" s="188"/>
      <c r="FD36" s="188"/>
      <c r="FE36" s="188"/>
      <c r="FF36" s="188"/>
      <c r="FG36" s="188"/>
      <c r="FH36" s="188"/>
      <c r="FI36" s="188"/>
      <c r="FJ36" s="188"/>
      <c r="FK36" s="188"/>
      <c r="FL36" s="188"/>
      <c r="FM36" s="188"/>
      <c r="FN36" s="188"/>
      <c r="FO36" s="197"/>
    </row>
    <row r="37" spans="1:171" x14ac:dyDescent="0.2">
      <c r="A37" s="17" t="s">
        <v>13</v>
      </c>
      <c r="B37" s="16" t="s">
        <v>150</v>
      </c>
      <c r="C37" s="28">
        <v>42410</v>
      </c>
      <c r="D37" s="29">
        <v>0.82777777777777783</v>
      </c>
      <c r="E37" s="10">
        <f>F37*24</f>
        <v>0</v>
      </c>
      <c r="F37" s="76">
        <v>0</v>
      </c>
      <c r="G37" s="53">
        <v>0.23</v>
      </c>
      <c r="H37" s="53">
        <v>0.23200000000000001</v>
      </c>
      <c r="I37">
        <v>99.4</v>
      </c>
      <c r="J37">
        <v>13.1</v>
      </c>
      <c r="K37" s="53">
        <f>H37-G37</f>
        <v>2.0000000000000018E-3</v>
      </c>
      <c r="L37" s="53"/>
      <c r="M37">
        <v>0</v>
      </c>
      <c r="N37" s="57">
        <v>36.4</v>
      </c>
      <c r="O37" s="60">
        <v>0</v>
      </c>
      <c r="P37" s="61">
        <v>5.86</v>
      </c>
      <c r="Q37" s="33">
        <v>2.11</v>
      </c>
      <c r="R37" s="61">
        <v>1.62</v>
      </c>
      <c r="S37" s="57"/>
      <c r="T37" s="57">
        <v>123</v>
      </c>
      <c r="U37" s="80">
        <v>8.92</v>
      </c>
      <c r="V37" s="60">
        <v>4</v>
      </c>
      <c r="W37" s="71">
        <f>W36-V36+Y37+AA37+AC37</f>
        <v>264.5</v>
      </c>
      <c r="X37" s="85">
        <f>SUM(V37,X36)</f>
        <v>7.5</v>
      </c>
      <c r="Y37" s="33">
        <v>0</v>
      </c>
      <c r="Z37" s="33">
        <f t="shared" ref="Z37:Z51" si="175">SUM(Y37,Z36)</f>
        <v>0</v>
      </c>
      <c r="AA37" s="33">
        <v>0</v>
      </c>
      <c r="AB37" s="33">
        <f t="shared" ref="AB37:AB51" si="176">SUM(AA37,AB36)</f>
        <v>0</v>
      </c>
      <c r="AC37" s="33">
        <v>0</v>
      </c>
      <c r="AD37" s="33">
        <f t="shared" ref="AD37:AD51" si="177">SUM(AC37,AD36)</f>
        <v>0</v>
      </c>
      <c r="AE37" s="4">
        <f t="shared" ref="AE37:AE50" si="178">F37*24</f>
        <v>0</v>
      </c>
      <c r="AF37" s="54"/>
      <c r="AG37" s="167"/>
      <c r="AH37"/>
      <c r="AI37" s="22">
        <f>G37*(W37-Y37-AA37-AC37)*1000000</f>
        <v>60835000</v>
      </c>
      <c r="AJ37" s="174"/>
      <c r="AK37" s="174"/>
      <c r="AL37" s="167"/>
      <c r="AM37" s="187"/>
      <c r="AN37" s="187"/>
      <c r="AO37" s="187"/>
      <c r="AP37" s="174"/>
      <c r="AQ37" s="189">
        <f>(N37*W37/1000+AC37*2220/1000+AA37*180.15/1000)/((W37+AA37+AC37)/1000)</f>
        <v>36.399999999999991</v>
      </c>
      <c r="AR37" s="189">
        <f>(O37*W37/1000)/((W37+AA37+AC37)/1000)</f>
        <v>0</v>
      </c>
      <c r="AS37" s="189">
        <f>(P37*W37/1000)/((W37+AA37+AC37)/1000)</f>
        <v>5.86</v>
      </c>
      <c r="AT37" s="189">
        <f>(Q37*W37/1000+AA37*4.16/1000)/((W37+AA37+AC37)/1000)</f>
        <v>2.1099999999999994</v>
      </c>
      <c r="AU37" s="189">
        <f>(R37*W37/1000)/((W37+AA37+AC37)/1000)</f>
        <v>1.6199999999999999</v>
      </c>
      <c r="AW37" s="189"/>
      <c r="AX37" s="189"/>
      <c r="AY37" s="189"/>
      <c r="AZ37" s="189"/>
      <c r="BA37" s="189"/>
      <c r="BC37" s="189"/>
      <c r="BD37" s="189"/>
      <c r="BE37" s="189"/>
      <c r="BF37" s="189"/>
      <c r="BG37" s="189"/>
      <c r="BH37" s="189"/>
      <c r="BI37" s="189"/>
      <c r="BJ37" s="189"/>
      <c r="BK37" s="189"/>
      <c r="BL37" s="189"/>
      <c r="BN37" s="189">
        <v>0</v>
      </c>
      <c r="BO37" s="189">
        <v>2.1127902992706118</v>
      </c>
      <c r="BP37" s="189">
        <v>1.4733862853164548</v>
      </c>
      <c r="BQ37" s="189">
        <v>6.2200586009180201</v>
      </c>
      <c r="BR37" s="189">
        <v>0.18730616717362714</v>
      </c>
      <c r="BS37" s="189">
        <v>1.9188647573486772</v>
      </c>
      <c r="BT37" s="189">
        <v>7.7628101332409045</v>
      </c>
      <c r="BU37" s="189">
        <v>0</v>
      </c>
      <c r="BV37" s="189">
        <v>1.0891966046299555</v>
      </c>
      <c r="BW37" s="189">
        <v>1.3661159862187955</v>
      </c>
      <c r="BX37" s="189">
        <v>2.49253998820517</v>
      </c>
      <c r="BY37" s="189">
        <v>3.6725810144888693</v>
      </c>
      <c r="BZ37" s="189">
        <v>2.8504029189540003</v>
      </c>
      <c r="CA37" s="189">
        <v>0.85538449120477444</v>
      </c>
      <c r="CB37" s="189">
        <v>1.3739029547242867</v>
      </c>
      <c r="CC37" s="189">
        <v>5.1462421944583872</v>
      </c>
      <c r="CD37" s="189">
        <v>5.300439402611385</v>
      </c>
      <c r="CE37" s="189">
        <v>2.8545569521658614</v>
      </c>
      <c r="CF37" s="189">
        <v>0.94723327784282763</v>
      </c>
      <c r="CG37" s="189">
        <v>0.85272116250066776</v>
      </c>
      <c r="CH37" s="189">
        <v>2.9385569087674379</v>
      </c>
      <c r="CI37" s="189">
        <v>35.09880922142127</v>
      </c>
      <c r="CJ37" s="189">
        <v>0.1166371515807705</v>
      </c>
      <c r="CK37" s="189">
        <v>0</v>
      </c>
      <c r="CL37" s="189">
        <v>0</v>
      </c>
      <c r="CM37" s="189">
        <v>0</v>
      </c>
      <c r="CN37" s="189">
        <v>0</v>
      </c>
      <c r="CO37" s="189">
        <v>0</v>
      </c>
      <c r="CP37" s="189">
        <v>0</v>
      </c>
      <c r="CQ37" s="189">
        <v>0</v>
      </c>
      <c r="CR37" s="189">
        <v>1.0812175265763382</v>
      </c>
      <c r="CS37" s="189">
        <v>0.10802637737039696</v>
      </c>
      <c r="CT37" s="189">
        <v>0.73112423223383505</v>
      </c>
      <c r="CU37" s="189">
        <v>0</v>
      </c>
      <c r="CW37" s="189">
        <f t="shared" ref="CW37:DQ37" si="179">(BN37*$W37/1000+($AB38-$AB36)*BN$18/1000)/(($W37+$AA37+$AC37)/1000)</f>
        <v>0</v>
      </c>
      <c r="CX37" s="189">
        <f t="shared" si="179"/>
        <v>2.1127902992706113</v>
      </c>
      <c r="CY37" s="189">
        <f t="shared" si="179"/>
        <v>1.4733862853164548</v>
      </c>
      <c r="CZ37" s="189">
        <f t="shared" si="179"/>
        <v>6.2200586009180201</v>
      </c>
      <c r="DA37" s="189">
        <f t="shared" si="179"/>
        <v>0.18730616717362714</v>
      </c>
      <c r="DB37" s="189">
        <f t="shared" si="179"/>
        <v>1.918864757348677</v>
      </c>
      <c r="DC37" s="189">
        <f t="shared" si="179"/>
        <v>7.7628101332409036</v>
      </c>
      <c r="DD37" s="189">
        <f t="shared" si="179"/>
        <v>0</v>
      </c>
      <c r="DE37" s="189">
        <f t="shared" si="179"/>
        <v>1.0891966046299555</v>
      </c>
      <c r="DF37" s="189">
        <f t="shared" si="179"/>
        <v>1.3661159862187955</v>
      </c>
      <c r="DG37" s="189">
        <f t="shared" si="179"/>
        <v>2.49253998820517</v>
      </c>
      <c r="DH37" s="189">
        <f t="shared" si="179"/>
        <v>3.6725810144888693</v>
      </c>
      <c r="DI37" s="189">
        <f t="shared" si="179"/>
        <v>2.8504029189539999</v>
      </c>
      <c r="DJ37" s="189">
        <f t="shared" si="179"/>
        <v>0.85538449120477444</v>
      </c>
      <c r="DK37" s="189">
        <f t="shared" si="179"/>
        <v>1.3739029547242865</v>
      </c>
      <c r="DL37" s="189">
        <f t="shared" si="179"/>
        <v>5.1462421944583872</v>
      </c>
      <c r="DM37" s="189">
        <f t="shared" si="179"/>
        <v>5.300439402611385</v>
      </c>
      <c r="DN37" s="189">
        <f t="shared" si="179"/>
        <v>2.8545569521658609</v>
      </c>
      <c r="DO37" s="189">
        <f t="shared" si="179"/>
        <v>0.94723327784282763</v>
      </c>
      <c r="DP37" s="189">
        <f t="shared" si="179"/>
        <v>0.85272116250066765</v>
      </c>
      <c r="DQ37" s="189">
        <f t="shared" si="179"/>
        <v>2.9385569087674379</v>
      </c>
      <c r="DR37" s="194">
        <f>(CI37*$W37/1000+($AB38-$AB36)*CI$18/1000+2220*(AD38-AD36)/1000)/(($W37+$AA37+$AC37)/1000)</f>
        <v>35.09880922142127</v>
      </c>
      <c r="DS37" s="189">
        <f t="shared" ref="DS37:ED37" si="180">(CJ37*$W37/1000+($AB38-$AB36)*CJ$18/1000)/(($W37+$AA37+$AC37)/1000)</f>
        <v>0.11663715158077048</v>
      </c>
      <c r="DT37" s="189">
        <f t="shared" si="180"/>
        <v>0</v>
      </c>
      <c r="DU37" s="189">
        <f t="shared" si="180"/>
        <v>0</v>
      </c>
      <c r="DV37" s="189">
        <f t="shared" si="180"/>
        <v>0</v>
      </c>
      <c r="DW37" s="189">
        <f t="shared" si="180"/>
        <v>0</v>
      </c>
      <c r="DX37" s="189">
        <f t="shared" si="180"/>
        <v>0</v>
      </c>
      <c r="DY37" s="189">
        <f t="shared" si="180"/>
        <v>0</v>
      </c>
      <c r="DZ37" s="189">
        <f t="shared" si="180"/>
        <v>0</v>
      </c>
      <c r="EA37" s="189">
        <f t="shared" si="180"/>
        <v>1.081217526576338</v>
      </c>
      <c r="EB37" s="189">
        <f t="shared" si="180"/>
        <v>0.10802637737039696</v>
      </c>
      <c r="EC37" s="189">
        <f t="shared" si="180"/>
        <v>0.73112423223383494</v>
      </c>
      <c r="ED37" s="189">
        <f t="shared" si="180"/>
        <v>0</v>
      </c>
      <c r="EE37" s="53" t="s">
        <v>13</v>
      </c>
      <c r="EF37" s="12" t="s">
        <v>150</v>
      </c>
      <c r="EG37" s="189"/>
      <c r="EH37" s="189"/>
      <c r="EI37" s="189"/>
      <c r="EJ37" s="189"/>
      <c r="EK37" s="189"/>
      <c r="EL37" s="189"/>
      <c r="EM37" s="189"/>
      <c r="EN37" s="189"/>
      <c r="EO37" s="189"/>
      <c r="EP37" s="189"/>
      <c r="EQ37" s="189"/>
      <c r="ER37" s="189"/>
      <c r="ES37" s="189"/>
      <c r="ET37" s="189"/>
      <c r="EU37" s="189"/>
      <c r="EV37" s="189"/>
      <c r="EW37" s="189"/>
      <c r="EX37" s="189"/>
      <c r="EY37" s="189"/>
      <c r="EZ37" s="189"/>
      <c r="FA37" s="189"/>
      <c r="FB37" s="194"/>
      <c r="FC37" s="189"/>
      <c r="FD37" s="189"/>
      <c r="FE37" s="189"/>
      <c r="FF37" s="189"/>
      <c r="FG37" s="189"/>
      <c r="FH37" s="189"/>
      <c r="FI37" s="189"/>
      <c r="FJ37" s="189"/>
      <c r="FK37" s="189"/>
      <c r="FL37" s="189"/>
      <c r="FM37" s="189"/>
      <c r="FN37" s="189"/>
      <c r="FO37" s="6"/>
    </row>
    <row r="38" spans="1:171" x14ac:dyDescent="0.2">
      <c r="A38" s="17" t="s">
        <v>13</v>
      </c>
      <c r="B38" s="8" t="s">
        <v>151</v>
      </c>
      <c r="C38" s="28">
        <v>42411</v>
      </c>
      <c r="D38" s="29">
        <v>0.41250000000000003</v>
      </c>
      <c r="E38" s="10">
        <f>F38*24</f>
        <v>14.033333333333331</v>
      </c>
      <c r="F38" s="76">
        <f t="shared" ref="F38:F51" si="181">+F37+(C38-C37)+(D38-D37)</f>
        <v>0.58472222222222214</v>
      </c>
      <c r="G38" s="53">
        <v>0.39</v>
      </c>
      <c r="H38" s="53">
        <v>0.39100000000000001</v>
      </c>
      <c r="I38">
        <v>99.5</v>
      </c>
      <c r="J38">
        <v>13.3</v>
      </c>
      <c r="K38" s="53">
        <f t="shared" ref="K38:K51" si="182">H38-G38</f>
        <v>1.0000000000000009E-3</v>
      </c>
      <c r="L38" s="53"/>
      <c r="M38">
        <v>0</v>
      </c>
      <c r="N38" s="57">
        <v>33.4</v>
      </c>
      <c r="O38" s="60">
        <v>5</v>
      </c>
      <c r="P38" s="61">
        <v>5.52</v>
      </c>
      <c r="Q38" s="33">
        <v>1.92</v>
      </c>
      <c r="R38" s="61">
        <v>2.1800000000000002</v>
      </c>
      <c r="S38" s="60">
        <v>351.4</v>
      </c>
      <c r="T38" s="60">
        <v>125</v>
      </c>
      <c r="U38" s="75">
        <v>8.84</v>
      </c>
      <c r="V38" s="60">
        <v>4</v>
      </c>
      <c r="W38" s="71">
        <f t="shared" ref="W38:W51" si="183">W37-V37+Y38+AA38+AC38</f>
        <v>260.5</v>
      </c>
      <c r="X38" s="85">
        <f t="shared" ref="X38:X51" si="184">SUM(V38,X37)</f>
        <v>11.5</v>
      </c>
      <c r="Y38" s="33">
        <v>0</v>
      </c>
      <c r="Z38" s="33">
        <f t="shared" si="175"/>
        <v>0</v>
      </c>
      <c r="AA38" s="33">
        <v>0</v>
      </c>
      <c r="AB38" s="33">
        <f t="shared" si="176"/>
        <v>0</v>
      </c>
      <c r="AC38" s="33">
        <v>0</v>
      </c>
      <c r="AD38" s="33">
        <f t="shared" si="177"/>
        <v>0</v>
      </c>
      <c r="AE38" s="22">
        <f t="shared" si="178"/>
        <v>14.033333333333331</v>
      </c>
      <c r="AF38" s="54">
        <f t="shared" ref="AF38:AF50" si="185">((AE38-AE37)*LN(2)/LN(G38/G37))</f>
        <v>18.420309372544878</v>
      </c>
      <c r="AG38" s="167">
        <f t="shared" si="64"/>
        <v>3.7629508090296679E-2</v>
      </c>
      <c r="AH38"/>
      <c r="AI38" s="22">
        <f t="shared" ref="AI38:AI51" si="186">G38*(W38-Y38-AA38-AC38)*1000000</f>
        <v>101595000</v>
      </c>
      <c r="AJ38" s="174">
        <f>LN(AI38/AI37)</f>
        <v>0.51282904009556429</v>
      </c>
      <c r="AK38" s="174">
        <f>LN(AI38/AI37)/(AE38-AE37)</f>
        <v>3.654363706144164E-2</v>
      </c>
      <c r="AL38" s="167"/>
      <c r="AM38" s="187">
        <f>(G37+G38)/2*(E38-E37)/24</f>
        <v>0.18126388888888886</v>
      </c>
      <c r="AN38" s="187"/>
      <c r="AO38" s="187"/>
      <c r="AP38" s="174"/>
      <c r="AQ38" s="189">
        <f t="shared" ref="AQ38:AQ51" si="187">(N38*W38/1000+AC38*2220/1000+AA38*180.15/1000)/((W38+AA38+AC38)/1000)</f>
        <v>33.4</v>
      </c>
      <c r="AR38" s="189">
        <f t="shared" ref="AR38:AR51" si="188">(O38*W38/1000)/((W38+AA38+AC38)/1000)</f>
        <v>5</v>
      </c>
      <c r="AS38" s="189">
        <f t="shared" ref="AS38:AS51" si="189">(P38*W38/1000)/((W38+AA38+AC38)/1000)</f>
        <v>5.52</v>
      </c>
      <c r="AT38" s="189">
        <f t="shared" ref="AT38:AT51" si="190">(Q38*W38/1000+AA38*4.16/1000)/((W38+AA38+AC38)/1000)</f>
        <v>1.9199999999999997</v>
      </c>
      <c r="AU38" s="189">
        <f t="shared" ref="AU38:AU51" si="191">(R38*W38/1000)/((W38+AA38+AC38)/1000)</f>
        <v>2.1800000000000002</v>
      </c>
      <c r="AV38" s="190" t="s">
        <v>152</v>
      </c>
      <c r="AW38" s="189">
        <f>-(N38-AQ37)</f>
        <v>2.9999999999999929</v>
      </c>
      <c r="AX38" s="189">
        <f>(O38-AR37)</f>
        <v>5</v>
      </c>
      <c r="AY38" s="189">
        <f>-(P38-AS37)</f>
        <v>0.34000000000000075</v>
      </c>
      <c r="AZ38" s="189">
        <f>-(Q38-AT37)</f>
        <v>0.1899999999999995</v>
      </c>
      <c r="BA38" s="189">
        <f>(R38-AU37)</f>
        <v>0.56000000000000028</v>
      </c>
      <c r="BB38" s="190" t="s">
        <v>152</v>
      </c>
      <c r="BC38" s="189"/>
      <c r="BD38" s="189"/>
      <c r="BE38" s="189"/>
      <c r="BF38" s="189"/>
      <c r="BG38" s="189"/>
      <c r="BH38" s="189"/>
      <c r="BI38" s="189"/>
      <c r="BJ38" s="189"/>
      <c r="BK38" s="189"/>
      <c r="BL38" s="189"/>
      <c r="BN38" s="189"/>
      <c r="BO38" s="189"/>
      <c r="BP38" s="189"/>
      <c r="BQ38" s="189"/>
      <c r="BR38" s="189"/>
      <c r="BS38" s="189"/>
      <c r="BT38" s="189"/>
      <c r="BU38" s="189"/>
      <c r="BV38" s="189"/>
      <c r="BW38" s="189"/>
      <c r="BX38" s="189"/>
      <c r="BY38" s="189"/>
      <c r="BZ38" s="189"/>
      <c r="CA38" s="189"/>
      <c r="CB38" s="189"/>
      <c r="CC38" s="189"/>
      <c r="CD38" s="189"/>
      <c r="CE38" s="189"/>
      <c r="CF38" s="189"/>
      <c r="CG38" s="189"/>
      <c r="CH38" s="189"/>
      <c r="CI38" s="189"/>
      <c r="CJ38" s="189"/>
      <c r="CK38" s="189"/>
      <c r="CL38" s="189"/>
      <c r="CM38" s="189"/>
      <c r="CN38" s="189"/>
      <c r="CO38" s="189"/>
      <c r="CP38" s="189"/>
      <c r="CQ38" s="189"/>
      <c r="CR38" s="189"/>
      <c r="CS38" s="189"/>
      <c r="CT38" s="189"/>
      <c r="CU38" s="189"/>
      <c r="CW38" s="189"/>
      <c r="CX38" s="189"/>
      <c r="CY38" s="189"/>
      <c r="CZ38" s="189"/>
      <c r="DA38" s="189"/>
      <c r="DB38" s="189"/>
      <c r="DC38" s="189"/>
      <c r="DD38" s="189"/>
      <c r="DE38" s="189"/>
      <c r="DF38" s="189"/>
      <c r="DG38" s="189"/>
      <c r="DH38" s="189"/>
      <c r="DI38" s="189"/>
      <c r="DJ38" s="189"/>
      <c r="DK38" s="189"/>
      <c r="DL38" s="189"/>
      <c r="DM38" s="189"/>
      <c r="DN38" s="189"/>
      <c r="DO38" s="189"/>
      <c r="DP38" s="189"/>
      <c r="DQ38" s="189"/>
      <c r="DR38" s="194"/>
      <c r="DS38" s="189"/>
      <c r="DT38" s="189"/>
      <c r="DU38" s="189"/>
      <c r="DV38" s="189"/>
      <c r="DW38" s="189"/>
      <c r="DX38" s="189"/>
      <c r="DY38" s="189"/>
      <c r="DZ38" s="189"/>
      <c r="EA38" s="189"/>
      <c r="EB38" s="189"/>
      <c r="EC38" s="189"/>
      <c r="ED38" s="189"/>
      <c r="EE38" s="53" t="s">
        <v>13</v>
      </c>
      <c r="EF38" s="12" t="s">
        <v>151</v>
      </c>
      <c r="EG38" s="189"/>
      <c r="EH38" s="189"/>
      <c r="EI38" s="189"/>
      <c r="EJ38" s="189"/>
      <c r="EK38" s="189"/>
      <c r="EL38" s="189"/>
      <c r="EM38" s="189"/>
      <c r="EN38" s="189"/>
      <c r="EO38" s="189"/>
      <c r="EP38" s="189"/>
      <c r="EQ38" s="189"/>
      <c r="ER38" s="189"/>
      <c r="ES38" s="189"/>
      <c r="ET38" s="189"/>
      <c r="EU38" s="189"/>
      <c r="EV38" s="189"/>
      <c r="EW38" s="189"/>
      <c r="EX38" s="189"/>
      <c r="EY38" s="189"/>
      <c r="EZ38" s="189"/>
      <c r="FA38" s="189"/>
      <c r="FB38" s="194"/>
      <c r="FC38" s="189"/>
      <c r="FD38" s="189"/>
      <c r="FE38" s="189"/>
      <c r="FF38" s="189"/>
      <c r="FG38" s="189"/>
      <c r="FH38" s="189"/>
      <c r="FI38" s="189"/>
      <c r="FJ38" s="189"/>
      <c r="FK38" s="189"/>
      <c r="FL38" s="189"/>
      <c r="FM38" s="189"/>
      <c r="FN38" s="189"/>
      <c r="FO38" s="6"/>
    </row>
    <row r="39" spans="1:171" x14ac:dyDescent="0.2">
      <c r="A39" s="17" t="s">
        <v>13</v>
      </c>
      <c r="B39" s="8" t="s">
        <v>153</v>
      </c>
      <c r="C39" s="28">
        <v>42412</v>
      </c>
      <c r="D39" s="29">
        <v>0.46319444444444446</v>
      </c>
      <c r="E39" s="10">
        <f>F39*24</f>
        <v>39.25</v>
      </c>
      <c r="F39" s="76">
        <f t="shared" si="181"/>
        <v>1.6354166666666665</v>
      </c>
      <c r="G39" s="53">
        <v>0.99399999999999999</v>
      </c>
      <c r="H39" s="53">
        <v>1</v>
      </c>
      <c r="I39">
        <v>99.5</v>
      </c>
      <c r="J39">
        <v>13.2</v>
      </c>
      <c r="K39" s="53">
        <f t="shared" si="182"/>
        <v>6.0000000000000053E-3</v>
      </c>
      <c r="L39" s="53"/>
      <c r="M39">
        <v>1</v>
      </c>
      <c r="N39" s="57">
        <v>31.8</v>
      </c>
      <c r="O39" s="60">
        <v>13.6</v>
      </c>
      <c r="P39" s="61">
        <v>4.29</v>
      </c>
      <c r="Q39" s="33">
        <v>1.93</v>
      </c>
      <c r="R39" s="61">
        <v>3.37</v>
      </c>
      <c r="S39" s="60">
        <v>358.6</v>
      </c>
      <c r="T39" s="60">
        <v>124</v>
      </c>
      <c r="U39" s="75">
        <v>8.75</v>
      </c>
      <c r="V39" s="60">
        <v>39</v>
      </c>
      <c r="W39" s="71">
        <f t="shared" si="183"/>
        <v>256.5</v>
      </c>
      <c r="X39" s="85">
        <f t="shared" si="184"/>
        <v>50.5</v>
      </c>
      <c r="Y39" s="33">
        <v>0</v>
      </c>
      <c r="Z39" s="33">
        <f t="shared" si="175"/>
        <v>0</v>
      </c>
      <c r="AA39" s="33">
        <v>0</v>
      </c>
      <c r="AB39" s="33">
        <f t="shared" si="176"/>
        <v>0</v>
      </c>
      <c r="AC39" s="33">
        <v>0</v>
      </c>
      <c r="AD39" s="33">
        <f t="shared" si="177"/>
        <v>0</v>
      </c>
      <c r="AE39" s="22">
        <f t="shared" si="178"/>
        <v>39.25</v>
      </c>
      <c r="AF39" s="54">
        <f t="shared" si="185"/>
        <v>18.682171323539752</v>
      </c>
      <c r="AG39" s="167">
        <f t="shared" si="64"/>
        <v>3.7102067450081232E-2</v>
      </c>
      <c r="AH39">
        <f>LN(G39/G37)/(AE39-AE37)</f>
        <v>3.7290647076009646E-2</v>
      </c>
      <c r="AI39" s="22">
        <f t="shared" si="186"/>
        <v>254961000</v>
      </c>
      <c r="AJ39" s="174">
        <f t="shared" ref="AJ39:AJ51" si="192">LN(AI39/AI38)</f>
        <v>0.92011627095028448</v>
      </c>
      <c r="AK39" s="174">
        <f t="shared" ref="AK39:AK51" si="193">LN(AI39/AI38)/(AE39-AE38)</f>
        <v>3.6488417883025155E-2</v>
      </c>
      <c r="AL39" s="172">
        <f>LN(AI39/AI37)/(AE39-AE37)</f>
        <v>3.6508160790977039E-2</v>
      </c>
      <c r="AM39" s="187">
        <f t="shared" ref="AM39:AM51" si="194">(G38+G39)/2*(E39-E38)/24</f>
        <v>0.72708055555555562</v>
      </c>
      <c r="AN39" s="187">
        <f>AM38+AM39</f>
        <v>0.90834444444444451</v>
      </c>
      <c r="AO39" s="187">
        <f t="shared" ref="AO39" si="195">AM38+AM39</f>
        <v>0.90834444444444451</v>
      </c>
      <c r="AP39" s="174"/>
      <c r="AQ39" s="189">
        <f t="shared" si="187"/>
        <v>31.799999999999994</v>
      </c>
      <c r="AR39" s="189">
        <f t="shared" si="188"/>
        <v>13.6</v>
      </c>
      <c r="AS39" s="189">
        <f t="shared" si="189"/>
        <v>4.29</v>
      </c>
      <c r="AT39" s="189">
        <f t="shared" si="190"/>
        <v>1.9299999999999997</v>
      </c>
      <c r="AU39" s="189">
        <f t="shared" si="191"/>
        <v>3.3699999999999997</v>
      </c>
      <c r="AV39" s="190" t="s">
        <v>154</v>
      </c>
      <c r="AW39" s="189">
        <f t="shared" ref="AW39:AW51" si="196">-(N39-AQ38)</f>
        <v>1.5999999999999979</v>
      </c>
      <c r="AX39" s="189">
        <f t="shared" ref="AX39:AX51" si="197">(O39-AR38)</f>
        <v>8.6</v>
      </c>
      <c r="AY39" s="189">
        <f t="shared" ref="AY39:AY51" si="198">-(P39-AS38)</f>
        <v>1.2299999999999995</v>
      </c>
      <c r="AZ39" s="189">
        <f t="shared" ref="AZ39:AZ51" si="199">-(Q39-AT38)</f>
        <v>-1.0000000000000231E-2</v>
      </c>
      <c r="BA39" s="189">
        <f t="shared" ref="BA39:BA51" si="200">(R39-AU38)</f>
        <v>1.19</v>
      </c>
      <c r="BB39" s="190" t="s">
        <v>154</v>
      </c>
      <c r="BC39" s="189">
        <f>(AW38+AW39)/$AN39</f>
        <v>5.0641582365964837</v>
      </c>
      <c r="BD39" s="189">
        <f>(AX38+AX39)/$AN39</f>
        <v>14.972293916893982</v>
      </c>
      <c r="BE39" s="189">
        <f>(AY38+AY39)/$AN39</f>
        <v>1.7284192242296732</v>
      </c>
      <c r="BF39" s="189">
        <f>(AZ38+AZ39)/$AN39</f>
        <v>0.19816271360594895</v>
      </c>
      <c r="BG39" s="189">
        <f>(BA38+BA39)/$AN39</f>
        <v>1.9265819378356228</v>
      </c>
      <c r="BH39" s="189">
        <f>(AW38+AW39)/$AN39</f>
        <v>5.0641582365964837</v>
      </c>
      <c r="BI39" s="189">
        <f>(AX38+AX39)/$AN39</f>
        <v>14.972293916893982</v>
      </c>
      <c r="BJ39" s="189">
        <f>(AY38+AY39)/$AN39</f>
        <v>1.7284192242296732</v>
      </c>
      <c r="BK39" s="189">
        <f>(AZ38+AZ39)/$AN39</f>
        <v>0.19816271360594895</v>
      </c>
      <c r="BL39" s="189">
        <f>(BA38+BA39)/$AN39</f>
        <v>1.9265819378356228</v>
      </c>
      <c r="BN39" s="189">
        <v>0.72157397035726734</v>
      </c>
      <c r="BO39" s="189">
        <v>1.9770310441272434</v>
      </c>
      <c r="BP39" s="189">
        <v>1.5745425687440044</v>
      </c>
      <c r="BQ39" s="189">
        <v>4.9801970449385315</v>
      </c>
      <c r="BR39" s="189">
        <v>0.11721602400090861</v>
      </c>
      <c r="BS39" s="189">
        <v>1.9589820809909795</v>
      </c>
      <c r="BT39" s="189">
        <v>4.6853608055664981</v>
      </c>
      <c r="BU39" s="189">
        <v>0.14884223299977875</v>
      </c>
      <c r="BV39" s="189">
        <v>1.0354069025965851</v>
      </c>
      <c r="BW39" s="189">
        <v>1.343512266170481</v>
      </c>
      <c r="BX39" s="189">
        <v>2.4108981222960093</v>
      </c>
      <c r="BY39" s="189">
        <v>3.5198559919295453</v>
      </c>
      <c r="BZ39" s="189">
        <v>2.6456593034892792</v>
      </c>
      <c r="CA39" s="189">
        <v>0.7896769992857029</v>
      </c>
      <c r="CB39" s="189">
        <v>1.368907956287176</v>
      </c>
      <c r="CC39" s="189">
        <v>5.4188727157763763</v>
      </c>
      <c r="CD39" s="189">
        <v>4.4012423378849812</v>
      </c>
      <c r="CE39" s="189">
        <v>2.746268630598697</v>
      </c>
      <c r="CF39" s="189">
        <v>0.89813668330571783</v>
      </c>
      <c r="CG39" s="189">
        <v>0.9080341945919127</v>
      </c>
      <c r="CH39" s="189">
        <v>2.8398677140977502</v>
      </c>
      <c r="CI39" s="189">
        <v>36.868166140863778</v>
      </c>
      <c r="CJ39" s="189">
        <v>0.21139419662756717</v>
      </c>
      <c r="CK39" s="189">
        <v>5.554782349310447E-2</v>
      </c>
      <c r="CL39" s="189">
        <v>5.2517542017026908E-2</v>
      </c>
      <c r="CM39" s="189">
        <v>0</v>
      </c>
      <c r="CN39" s="189">
        <v>0.45837637993888669</v>
      </c>
      <c r="CO39" s="189">
        <v>0</v>
      </c>
      <c r="CP39" s="189">
        <v>0</v>
      </c>
      <c r="CQ39" s="189">
        <v>8.2847573861042072</v>
      </c>
      <c r="CR39" s="189">
        <v>0.71199402979401927</v>
      </c>
      <c r="CS39" s="189">
        <v>0.41369881867526426</v>
      </c>
      <c r="CT39" s="189">
        <v>2.1584349132063068</v>
      </c>
      <c r="CU39" s="189">
        <v>0</v>
      </c>
      <c r="CW39" s="189">
        <f t="shared" ref="CW39:DQ39" si="201">(BN39*$W39/1000+($AB40-$AB38)*BN$18/1000)/(($W39+$AA39+$AC39)/1000)</f>
        <v>0.73225523420602656</v>
      </c>
      <c r="CX39" s="189">
        <f t="shared" si="201"/>
        <v>2.0724943811373295</v>
      </c>
      <c r="CY39" s="189">
        <f t="shared" si="201"/>
        <v>1.6420110626108713</v>
      </c>
      <c r="CZ39" s="189">
        <f t="shared" si="201"/>
        <v>5.2515712215082626</v>
      </c>
      <c r="DA39" s="189">
        <f t="shared" si="201"/>
        <v>0.12719798688032949</v>
      </c>
      <c r="DB39" s="189">
        <f t="shared" si="201"/>
        <v>2.023887367424924</v>
      </c>
      <c r="DC39" s="189">
        <f t="shared" si="201"/>
        <v>4.6853608055664981</v>
      </c>
      <c r="DD39" s="189">
        <f t="shared" si="201"/>
        <v>0.15676502595945638</v>
      </c>
      <c r="DE39" s="189">
        <f t="shared" si="201"/>
        <v>1.0846800809862738</v>
      </c>
      <c r="DF39" s="189">
        <f t="shared" si="201"/>
        <v>1.3766690648835402</v>
      </c>
      <c r="DG39" s="189">
        <f t="shared" si="201"/>
        <v>2.545023418861998</v>
      </c>
      <c r="DH39" s="189">
        <f t="shared" si="201"/>
        <v>3.7045581992268368</v>
      </c>
      <c r="DI39" s="189">
        <f t="shared" si="201"/>
        <v>2.7833187695120585</v>
      </c>
      <c r="DJ39" s="189">
        <f t="shared" si="201"/>
        <v>0.84692019927532813</v>
      </c>
      <c r="DK39" s="189">
        <f t="shared" si="201"/>
        <v>1.4301088949412817</v>
      </c>
      <c r="DL39" s="189">
        <f t="shared" si="201"/>
        <v>5.5905560740447662</v>
      </c>
      <c r="DM39" s="189">
        <f t="shared" si="201"/>
        <v>4.6363844779492149</v>
      </c>
      <c r="DN39" s="189">
        <f t="shared" si="201"/>
        <v>2.8574629071423203</v>
      </c>
      <c r="DO39" s="189">
        <f t="shared" si="201"/>
        <v>0.95095380003047547</v>
      </c>
      <c r="DP39" s="189">
        <f t="shared" si="201"/>
        <v>0.93676152029688875</v>
      </c>
      <c r="DQ39" s="189">
        <f t="shared" si="201"/>
        <v>2.9687293263056107</v>
      </c>
      <c r="DR39" s="194">
        <f>(CI39*$W39/1000+($AB40-$AB38)*CI$18/1000+2220*(AD40-AD38)/1000)/(($W39+$AA39+$AC39)/1000)</f>
        <v>53.525449109410715</v>
      </c>
      <c r="DS39" s="189">
        <f t="shared" ref="DS39:ED39" si="202">(CJ39*$W39/1000+($AB40-$AB38)*CJ$18/1000)/(($W39+$AA39+$AC39)/1000)</f>
        <v>0.22529837950362866</v>
      </c>
      <c r="DT39" s="189">
        <f t="shared" si="202"/>
        <v>5.554782349310447E-2</v>
      </c>
      <c r="DU39" s="189">
        <f t="shared" si="202"/>
        <v>5.3345298839152518E-2</v>
      </c>
      <c r="DV39" s="189">
        <f t="shared" si="202"/>
        <v>0</v>
      </c>
      <c r="DW39" s="189">
        <f t="shared" si="202"/>
        <v>0.45837637993888669</v>
      </c>
      <c r="DX39" s="189">
        <f t="shared" si="202"/>
        <v>0</v>
      </c>
      <c r="DY39" s="189">
        <f t="shared" si="202"/>
        <v>0</v>
      </c>
      <c r="DZ39" s="189">
        <f t="shared" si="202"/>
        <v>8.2847573861042072</v>
      </c>
      <c r="EA39" s="189">
        <f t="shared" si="202"/>
        <v>0.75811986934326181</v>
      </c>
      <c r="EB39" s="189">
        <f t="shared" si="202"/>
        <v>0.4154173691745226</v>
      </c>
      <c r="EC39" s="189">
        <f t="shared" si="202"/>
        <v>2.1584349132063068</v>
      </c>
      <c r="ED39" s="189">
        <f t="shared" si="202"/>
        <v>0</v>
      </c>
      <c r="EE39" s="53" t="s">
        <v>13</v>
      </c>
      <c r="EF39" s="12" t="s">
        <v>153</v>
      </c>
      <c r="EG39" s="189">
        <f t="shared" ref="EG39" si="203">BN39-CW37</f>
        <v>0.72157397035726734</v>
      </c>
      <c r="EH39" s="189">
        <f t="shared" ref="EH39" si="204">BO39-CX37</f>
        <v>-0.13575925514336795</v>
      </c>
      <c r="EI39" s="189">
        <f t="shared" ref="EI39" si="205">BP39-CY37</f>
        <v>0.10115628342754968</v>
      </c>
      <c r="EJ39" s="189">
        <f t="shared" ref="EJ39" si="206">BQ39-CZ37</f>
        <v>-1.2398615559794885</v>
      </c>
      <c r="EK39" s="189">
        <f t="shared" ref="EK39" si="207">BR39-DA37</f>
        <v>-7.0090143172718528E-2</v>
      </c>
      <c r="EL39" s="189">
        <f t="shared" ref="EL39" si="208">BS39-DB37</f>
        <v>4.0117323642302471E-2</v>
      </c>
      <c r="EM39" s="189">
        <f t="shared" ref="EM39" si="209">BT39-DC37</f>
        <v>-3.0774493276744055</v>
      </c>
      <c r="EN39" s="189">
        <f t="shared" ref="EN39" si="210">BU39-DD37</f>
        <v>0.14884223299977875</v>
      </c>
      <c r="EO39" s="189">
        <f t="shared" ref="EO39" si="211">BV39-DE37</f>
        <v>-5.3789702033370412E-2</v>
      </c>
      <c r="EP39" s="189">
        <f t="shared" ref="EP39" si="212">BW39-DF37</f>
        <v>-2.2603720048314457E-2</v>
      </c>
      <c r="EQ39" s="189">
        <f t="shared" ref="EQ39" si="213">BX39-DG37</f>
        <v>-8.1641865909160671E-2</v>
      </c>
      <c r="ER39" s="189">
        <f t="shared" ref="ER39" si="214">BY39-DH37</f>
        <v>-0.15272502255932396</v>
      </c>
      <c r="ES39" s="189">
        <f t="shared" ref="ES39" si="215">BZ39-DI37</f>
        <v>-0.20474361546472064</v>
      </c>
      <c r="ET39" s="189">
        <f t="shared" ref="ET39" si="216">CA39-DJ37</f>
        <v>-6.5707491919071548E-2</v>
      </c>
      <c r="EU39" s="189">
        <f t="shared" ref="EU39" si="217">CB39-DK37</f>
        <v>-4.9949984371104872E-3</v>
      </c>
      <c r="EV39" s="189">
        <f t="shared" ref="EV39" si="218">CC39-DL37</f>
        <v>0.27263052131798915</v>
      </c>
      <c r="EW39" s="189">
        <f t="shared" ref="EW39" si="219">CD39-DM37</f>
        <v>-0.89919706472640382</v>
      </c>
      <c r="EX39" s="189">
        <f t="shared" ref="EX39" si="220">CE39-DN37</f>
        <v>-0.10828832156716395</v>
      </c>
      <c r="EY39" s="189">
        <f t="shared" ref="EY39" si="221">CF39-DO37</f>
        <v>-4.9096594537109794E-2</v>
      </c>
      <c r="EZ39" s="189">
        <f t="shared" ref="EZ39" si="222">CG39-DP37</f>
        <v>5.5313032091245051E-2</v>
      </c>
      <c r="FA39" s="189">
        <f>CH39-DQ37</f>
        <v>-9.868919466968773E-2</v>
      </c>
      <c r="FB39" s="194">
        <f>CI39-DR37</f>
        <v>1.7693569194425081</v>
      </c>
      <c r="FC39" s="189">
        <f t="shared" ref="FC39" si="223">CJ39-DS37</f>
        <v>9.475704504679669E-2</v>
      </c>
      <c r="FD39" s="189">
        <f t="shared" ref="FD39" si="224">CK39-DT37</f>
        <v>5.554782349310447E-2</v>
      </c>
      <c r="FE39" s="189">
        <f t="shared" ref="FE39" si="225">CL39-DU37</f>
        <v>5.2517542017026908E-2</v>
      </c>
      <c r="FF39" s="189">
        <f t="shared" ref="FF39" si="226">CM39-DV37</f>
        <v>0</v>
      </c>
      <c r="FG39" s="189">
        <f t="shared" ref="FG39" si="227">CN39-DW37</f>
        <v>0.45837637993888669</v>
      </c>
      <c r="FH39" s="189">
        <f t="shared" ref="FH39" si="228">CO39-DX37</f>
        <v>0</v>
      </c>
      <c r="FI39" s="189">
        <f t="shared" ref="FI39" si="229">CP39-DY37</f>
        <v>0</v>
      </c>
      <c r="FJ39" s="189">
        <f t="shared" ref="FJ39" si="230">CQ39-DZ37</f>
        <v>8.2847573861042072</v>
      </c>
      <c r="FK39" s="189">
        <f t="shared" ref="FK39" si="231">CR39-EA37</f>
        <v>-0.36922349678231869</v>
      </c>
      <c r="FL39" s="189">
        <f t="shared" ref="FL39" si="232">CS39-EB37</f>
        <v>0.30567244130486732</v>
      </c>
      <c r="FM39" s="189">
        <f t="shared" ref="FM39" si="233">CT39-EC37</f>
        <v>1.4273106809724718</v>
      </c>
      <c r="FN39" s="189">
        <f t="shared" ref="FN39" si="234">CU39-ED37</f>
        <v>0</v>
      </c>
      <c r="FO39" s="198">
        <f>BA38+BA39</f>
        <v>1.7500000000000002</v>
      </c>
    </row>
    <row r="40" spans="1:171" x14ac:dyDescent="0.2">
      <c r="A40" s="17" t="s">
        <v>13</v>
      </c>
      <c r="B40" s="8" t="s">
        <v>156</v>
      </c>
      <c r="C40" s="28">
        <v>42413</v>
      </c>
      <c r="D40" s="29">
        <v>0.375</v>
      </c>
      <c r="E40" s="10">
        <f t="shared" ref="E40:E50" si="235">F40*24</f>
        <v>61.133333333333326</v>
      </c>
      <c r="F40" s="76">
        <f t="shared" si="181"/>
        <v>2.5472222222222221</v>
      </c>
      <c r="G40" s="53">
        <v>2.57</v>
      </c>
      <c r="H40" s="53">
        <v>2.58</v>
      </c>
      <c r="I40">
        <v>99.6</v>
      </c>
      <c r="J40">
        <v>13.4</v>
      </c>
      <c r="K40" s="53">
        <f t="shared" si="182"/>
        <v>1.0000000000000231E-2</v>
      </c>
      <c r="L40" s="53"/>
      <c r="M40">
        <v>0</v>
      </c>
      <c r="N40" s="57">
        <v>29.3</v>
      </c>
      <c r="O40" s="60">
        <v>22.1</v>
      </c>
      <c r="P40" s="61">
        <v>3.33</v>
      </c>
      <c r="Q40" s="33">
        <v>2.38</v>
      </c>
      <c r="R40" s="61">
        <v>5.0199999999999996</v>
      </c>
      <c r="S40" s="60">
        <v>365.8</v>
      </c>
      <c r="T40" s="60">
        <v>123</v>
      </c>
      <c r="U40" s="75">
        <v>8.74</v>
      </c>
      <c r="V40" s="60">
        <v>4</v>
      </c>
      <c r="W40" s="71">
        <f t="shared" si="183"/>
        <v>223.1</v>
      </c>
      <c r="X40" s="85">
        <f t="shared" si="184"/>
        <v>54.5</v>
      </c>
      <c r="Y40" s="33">
        <v>0</v>
      </c>
      <c r="Z40" s="33">
        <f t="shared" si="175"/>
        <v>0</v>
      </c>
      <c r="AA40" s="33">
        <v>4</v>
      </c>
      <c r="AB40" s="33">
        <f t="shared" si="176"/>
        <v>4</v>
      </c>
      <c r="AC40" s="33">
        <v>1.6</v>
      </c>
      <c r="AD40" s="33">
        <f t="shared" si="177"/>
        <v>1.6</v>
      </c>
      <c r="AE40" s="22">
        <f t="shared" si="178"/>
        <v>61.133333333333326</v>
      </c>
      <c r="AF40" s="54">
        <f t="shared" si="185"/>
        <v>15.967984028837455</v>
      </c>
      <c r="AG40" s="167">
        <f t="shared" si="64"/>
        <v>4.3408559233786365E-2</v>
      </c>
      <c r="AH40"/>
      <c r="AI40" s="22">
        <f t="shared" si="186"/>
        <v>558974999.99999988</v>
      </c>
      <c r="AJ40" s="174">
        <f t="shared" si="192"/>
        <v>0.78499415715060583</v>
      </c>
      <c r="AK40" s="174">
        <f t="shared" si="193"/>
        <v>3.5871781743363571E-2</v>
      </c>
      <c r="AL40" s="172"/>
      <c r="AM40" s="187">
        <f t="shared" si="194"/>
        <v>1.6248374999999993</v>
      </c>
      <c r="AN40" s="187"/>
      <c r="AO40" s="187"/>
      <c r="AP40" s="174"/>
      <c r="AQ40" s="189">
        <f t="shared" si="187"/>
        <v>47.264669873196326</v>
      </c>
      <c r="AR40" s="189">
        <f t="shared" si="188"/>
        <v>21.558854394403149</v>
      </c>
      <c r="AS40" s="189">
        <f t="shared" si="189"/>
        <v>3.2484608657630085</v>
      </c>
      <c r="AT40" s="189">
        <f t="shared" si="190"/>
        <v>2.3944818539571489</v>
      </c>
      <c r="AU40" s="189">
        <f t="shared" si="191"/>
        <v>4.8970791429820721</v>
      </c>
      <c r="AV40" s="190" t="s">
        <v>157</v>
      </c>
      <c r="AW40" s="189">
        <f t="shared" si="196"/>
        <v>2.4999999999999929</v>
      </c>
      <c r="AX40" s="189">
        <f t="shared" si="197"/>
        <v>8.5000000000000018</v>
      </c>
      <c r="AY40" s="189">
        <f t="shared" si="198"/>
        <v>0.96</v>
      </c>
      <c r="AZ40" s="189">
        <f t="shared" si="199"/>
        <v>-0.45000000000000018</v>
      </c>
      <c r="BA40" s="189">
        <f t="shared" si="200"/>
        <v>1.65</v>
      </c>
      <c r="BB40" s="190" t="s">
        <v>157</v>
      </c>
      <c r="BC40" s="189"/>
      <c r="BD40" s="189"/>
      <c r="BE40" s="189"/>
      <c r="BF40" s="189"/>
      <c r="BG40" s="189"/>
      <c r="BH40" s="189"/>
      <c r="BI40" s="189"/>
      <c r="BJ40" s="189"/>
      <c r="BK40" s="189"/>
      <c r="BL40" s="189"/>
      <c r="BN40" s="189"/>
      <c r="BO40" s="189"/>
      <c r="BP40" s="189"/>
      <c r="BQ40" s="189"/>
      <c r="BR40" s="189"/>
      <c r="BS40" s="189"/>
      <c r="BT40" s="189"/>
      <c r="BU40" s="189"/>
      <c r="BV40" s="189"/>
      <c r="BW40" s="189"/>
      <c r="BX40" s="189"/>
      <c r="BY40" s="189"/>
      <c r="BZ40" s="189"/>
      <c r="CA40" s="189"/>
      <c r="CB40" s="189"/>
      <c r="CC40" s="189"/>
      <c r="CD40" s="189"/>
      <c r="CE40" s="189"/>
      <c r="CF40" s="189"/>
      <c r="CG40" s="189"/>
      <c r="CH40" s="189"/>
      <c r="CI40" s="189"/>
      <c r="CJ40" s="189"/>
      <c r="CK40" s="189"/>
      <c r="CL40" s="189"/>
      <c r="CM40" s="189"/>
      <c r="CN40" s="189"/>
      <c r="CO40" s="189"/>
      <c r="CP40" s="189"/>
      <c r="CQ40" s="189"/>
      <c r="CR40" s="189"/>
      <c r="CS40" s="189"/>
      <c r="CT40" s="189"/>
      <c r="CU40" s="189"/>
      <c r="CW40" s="189"/>
      <c r="CX40" s="189"/>
      <c r="CY40" s="189"/>
      <c r="CZ40" s="189"/>
      <c r="DA40" s="189"/>
      <c r="DB40" s="189"/>
      <c r="DC40" s="189"/>
      <c r="DD40" s="189"/>
      <c r="DE40" s="189"/>
      <c r="DF40" s="189"/>
      <c r="DG40" s="189"/>
      <c r="DH40" s="189"/>
      <c r="DI40" s="189"/>
      <c r="DJ40" s="189"/>
      <c r="DK40" s="189"/>
      <c r="DL40" s="189"/>
      <c r="DM40" s="189"/>
      <c r="DN40" s="189"/>
      <c r="DO40" s="189"/>
      <c r="DP40" s="189"/>
      <c r="DQ40" s="189"/>
      <c r="DR40" s="194"/>
      <c r="DS40" s="189"/>
      <c r="DT40" s="189"/>
      <c r="DU40" s="189"/>
      <c r="DV40" s="189"/>
      <c r="DW40" s="189"/>
      <c r="DX40" s="189"/>
      <c r="DY40" s="189"/>
      <c r="DZ40" s="189"/>
      <c r="EA40" s="189"/>
      <c r="EB40" s="189"/>
      <c r="EC40" s="189"/>
      <c r="ED40" s="189"/>
      <c r="EE40" s="53" t="s">
        <v>13</v>
      </c>
      <c r="EF40" s="12" t="s">
        <v>156</v>
      </c>
      <c r="EG40" s="189"/>
      <c r="EH40" s="189"/>
      <c r="EI40" s="189"/>
      <c r="EJ40" s="189"/>
      <c r="EK40" s="189"/>
      <c r="EL40" s="189"/>
      <c r="EM40" s="189"/>
      <c r="EN40" s="189"/>
      <c r="EO40" s="189"/>
      <c r="EP40" s="189"/>
      <c r="EQ40" s="189"/>
      <c r="ER40" s="189"/>
      <c r="ES40" s="189"/>
      <c r="ET40" s="189"/>
      <c r="EU40" s="189"/>
      <c r="EV40" s="189"/>
      <c r="EW40" s="189"/>
      <c r="EX40" s="189"/>
      <c r="EY40" s="189"/>
      <c r="EZ40" s="189"/>
      <c r="FA40" s="189"/>
      <c r="FB40" s="194"/>
      <c r="FC40" s="189"/>
      <c r="FD40" s="189"/>
      <c r="FE40" s="189"/>
      <c r="FF40" s="189"/>
      <c r="FG40" s="189"/>
      <c r="FH40" s="189"/>
      <c r="FI40" s="189"/>
      <c r="FJ40" s="189"/>
      <c r="FK40" s="189"/>
      <c r="FL40" s="189"/>
      <c r="FM40" s="189"/>
      <c r="FN40" s="189"/>
      <c r="FO40" s="6"/>
    </row>
    <row r="41" spans="1:171" x14ac:dyDescent="0.2">
      <c r="A41" s="17" t="s">
        <v>13</v>
      </c>
      <c r="B41" s="16" t="s">
        <v>158</v>
      </c>
      <c r="C41" s="28">
        <v>42414</v>
      </c>
      <c r="D41" s="29">
        <v>0.41736111111111113</v>
      </c>
      <c r="E41" s="10">
        <f t="shared" si="235"/>
        <v>86.149999999999991</v>
      </c>
      <c r="F41" s="76">
        <f t="shared" si="181"/>
        <v>3.5895833333333331</v>
      </c>
      <c r="G41" s="53">
        <v>5.73</v>
      </c>
      <c r="H41" s="53">
        <v>5.75</v>
      </c>
      <c r="I41">
        <v>99.5</v>
      </c>
      <c r="J41">
        <v>13.6</v>
      </c>
      <c r="K41" s="53">
        <f t="shared" si="182"/>
        <v>1.9999999999999574E-2</v>
      </c>
      <c r="L41" s="53"/>
      <c r="M41">
        <v>0</v>
      </c>
      <c r="N41" s="57">
        <v>31.2</v>
      </c>
      <c r="O41" s="60">
        <v>31.5</v>
      </c>
      <c r="P41" s="61">
        <v>1.44</v>
      </c>
      <c r="Q41" s="33">
        <v>2.5</v>
      </c>
      <c r="R41" s="61">
        <v>6.96</v>
      </c>
      <c r="S41" s="60">
        <v>386.7</v>
      </c>
      <c r="T41" s="60">
        <v>127</v>
      </c>
      <c r="U41" s="75">
        <v>7.97</v>
      </c>
      <c r="V41" s="60">
        <v>10</v>
      </c>
      <c r="W41" s="71">
        <f t="shared" si="183"/>
        <v>231.3</v>
      </c>
      <c r="X41" s="85">
        <f t="shared" si="184"/>
        <v>64.5</v>
      </c>
      <c r="Y41" s="33">
        <v>2.9</v>
      </c>
      <c r="Z41" s="33">
        <f t="shared" si="175"/>
        <v>2.9</v>
      </c>
      <c r="AA41" s="33">
        <v>8</v>
      </c>
      <c r="AB41" s="33">
        <f t="shared" si="176"/>
        <v>12</v>
      </c>
      <c r="AC41" s="33">
        <v>1.3</v>
      </c>
      <c r="AD41" s="33">
        <f t="shared" si="177"/>
        <v>2.9000000000000004</v>
      </c>
      <c r="AE41" s="22">
        <f t="shared" si="178"/>
        <v>86.149999999999991</v>
      </c>
      <c r="AF41" s="54">
        <f t="shared" si="185"/>
        <v>21.626370249080633</v>
      </c>
      <c r="AG41" s="167">
        <f t="shared" si="64"/>
        <v>3.2051017927495803E-2</v>
      </c>
      <c r="AH41">
        <f>LN(G41/G39)/(AE41-AE39)</f>
        <v>3.7350396653565279E-2</v>
      </c>
      <c r="AI41" s="22">
        <f t="shared" si="186"/>
        <v>1255443000</v>
      </c>
      <c r="AJ41" s="174">
        <f t="shared" si="192"/>
        <v>0.80913902789220193</v>
      </c>
      <c r="AK41" s="174">
        <f t="shared" si="193"/>
        <v>3.2343998450054708E-2</v>
      </c>
      <c r="AL41" s="172">
        <f>LN(AI41/AI39)/(AE41-AE39)</f>
        <v>3.3990046589398894E-2</v>
      </c>
      <c r="AM41" s="187">
        <f t="shared" si="194"/>
        <v>4.3257986111111117</v>
      </c>
      <c r="AN41" s="187">
        <f>AM40+AM41</f>
        <v>5.9506361111111108</v>
      </c>
      <c r="AO41" s="187">
        <f t="shared" ref="AO41" si="236">AM40+AM41</f>
        <v>5.9506361111111108</v>
      </c>
      <c r="AP41" s="174"/>
      <c r="AQ41" s="189">
        <f t="shared" si="187"/>
        <v>47.979052369077301</v>
      </c>
      <c r="AR41" s="189">
        <f t="shared" si="188"/>
        <v>30.282418952618453</v>
      </c>
      <c r="AS41" s="189">
        <f t="shared" si="189"/>
        <v>1.3843391521197004</v>
      </c>
      <c r="AT41" s="189">
        <f t="shared" si="190"/>
        <v>2.5416874480465501</v>
      </c>
      <c r="AU41" s="189">
        <f t="shared" si="191"/>
        <v>6.6909725685785535</v>
      </c>
      <c r="AV41" s="190" t="s">
        <v>159</v>
      </c>
      <c r="AW41" s="189">
        <f t="shared" si="196"/>
        <v>16.064669873196326</v>
      </c>
      <c r="AX41" s="189">
        <f t="shared" si="197"/>
        <v>9.9411456055968515</v>
      </c>
      <c r="AY41" s="189">
        <f t="shared" si="198"/>
        <v>1.8084608657630086</v>
      </c>
      <c r="AZ41" s="189">
        <f t="shared" si="199"/>
        <v>-0.10551814604285115</v>
      </c>
      <c r="BA41" s="189">
        <f t="shared" si="200"/>
        <v>2.0629208570179278</v>
      </c>
      <c r="BB41" s="190" t="s">
        <v>159</v>
      </c>
      <c r="BC41" s="189">
        <f>(AW40+AW41)/$AN41</f>
        <v>3.1197790499291509</v>
      </c>
      <c r="BD41" s="189">
        <f>(AX40+AX41)/$AN41</f>
        <v>3.0990208880632588</v>
      </c>
      <c r="BE41" s="189">
        <f>(AY40+AY41)/$AN41</f>
        <v>0.46523780215592409</v>
      </c>
      <c r="BF41" s="189">
        <f>(AZ40+AZ41)/$AN41</f>
        <v>-9.335441382570514E-2</v>
      </c>
      <c r="BG41" s="189">
        <f>(BA40+BA41)/$AN41</f>
        <v>0.62395360557926072</v>
      </c>
      <c r="BH41" s="189">
        <f>(AW40+AW41)/$AN41</f>
        <v>3.1197790499291509</v>
      </c>
      <c r="BI41" s="189">
        <f>(AX40+AX41)/$AN41</f>
        <v>3.0990208880632588</v>
      </c>
      <c r="BJ41" s="189">
        <f>(AY40+AY41)/$AN41</f>
        <v>0.46523780215592409</v>
      </c>
      <c r="BK41" s="189">
        <f>(AZ40+AZ41)/$AN41</f>
        <v>-9.335441382570514E-2</v>
      </c>
      <c r="BL41" s="189">
        <f>(BA40+BA41)/$AN41</f>
        <v>0.62395360557926072</v>
      </c>
      <c r="BN41" s="189">
        <v>2.5783430002886623</v>
      </c>
      <c r="BO41" s="189">
        <v>1.55189798535763</v>
      </c>
      <c r="BP41" s="189">
        <v>2.3292425890804345</v>
      </c>
      <c r="BQ41" s="189">
        <v>2.1598146212250788</v>
      </c>
      <c r="BR41" s="189">
        <v>1.9520577939463216E-2</v>
      </c>
      <c r="BS41" s="189">
        <v>2.5491417456566561</v>
      </c>
      <c r="BT41" s="189">
        <v>1.1769197831702445</v>
      </c>
      <c r="BU41" s="189">
        <v>0.64552536887974377</v>
      </c>
      <c r="BV41" s="189">
        <v>0.89217037403470367</v>
      </c>
      <c r="BW41" s="189">
        <v>1.3071683326786443</v>
      </c>
      <c r="BX41" s="189">
        <v>2.1143612530324249</v>
      </c>
      <c r="BY41" s="189">
        <v>2.9715778020579879</v>
      </c>
      <c r="BZ41" s="189">
        <v>2.0397191821713805</v>
      </c>
      <c r="CA41" s="189">
        <v>0.58988067717043169</v>
      </c>
      <c r="CB41" s="189">
        <v>1.1438292797084666</v>
      </c>
      <c r="CC41" s="189">
        <v>4.4756392926828177</v>
      </c>
      <c r="CD41" s="189">
        <v>2.8388443729293344</v>
      </c>
      <c r="CE41" s="189">
        <v>2.3307713405915926</v>
      </c>
      <c r="CF41" s="189">
        <v>0.84400948250380459</v>
      </c>
      <c r="CG41" s="189">
        <v>0.5723011223371558</v>
      </c>
      <c r="CH41" s="189">
        <v>2.3202335572306354</v>
      </c>
      <c r="CI41" s="189">
        <v>35.016158509748472</v>
      </c>
      <c r="CJ41" s="189">
        <v>0.27565084975036902</v>
      </c>
      <c r="CK41" s="189">
        <v>0.11019094474142914</v>
      </c>
      <c r="CL41" s="189">
        <v>0.1919727109260016</v>
      </c>
      <c r="CM41" s="189">
        <v>0.24779006429345948</v>
      </c>
      <c r="CN41" s="189">
        <v>1.4540353695289971</v>
      </c>
      <c r="CO41" s="189">
        <v>0</v>
      </c>
      <c r="CP41" s="189">
        <v>2.6734056531124029E-2</v>
      </c>
      <c r="CQ41" s="189">
        <v>34.746220225128475</v>
      </c>
      <c r="CR41" s="189">
        <v>0.92745130349151961</v>
      </c>
      <c r="CS41" s="189">
        <v>2.4433092981393099</v>
      </c>
      <c r="CT41" s="189">
        <v>2.6981608767071066</v>
      </c>
      <c r="CU41" s="189">
        <v>0</v>
      </c>
      <c r="CW41" s="189">
        <f t="shared" ref="CW41:DQ41" si="237">(BN41*$W41/1000+($AB42-$AB40)*BN$18/1000)/(($W41+$AA41+$AC41)/1000)</f>
        <v>2.5373250975867929</v>
      </c>
      <c r="CX41" s="189">
        <f t="shared" si="237"/>
        <v>2.0160377623446304</v>
      </c>
      <c r="CY41" s="189">
        <f t="shared" si="237"/>
        <v>2.6096342665839107</v>
      </c>
      <c r="CZ41" s="189">
        <f t="shared" si="237"/>
        <v>3.5662661046698347</v>
      </c>
      <c r="DA41" s="189">
        <f t="shared" si="237"/>
        <v>7.357037860366096E-2</v>
      </c>
      <c r="DB41" s="189">
        <f t="shared" si="237"/>
        <v>2.8069607087176403</v>
      </c>
      <c r="DC41" s="189">
        <f t="shared" si="237"/>
        <v>1.1314278713519432</v>
      </c>
      <c r="DD41" s="189">
        <f t="shared" si="237"/>
        <v>0.6640724407805273</v>
      </c>
      <c r="DE41" s="189">
        <f t="shared" si="237"/>
        <v>1.1282113230986943</v>
      </c>
      <c r="DF41" s="189">
        <f t="shared" si="237"/>
        <v>1.4386838633771979</v>
      </c>
      <c r="DG41" s="189">
        <f t="shared" si="237"/>
        <v>2.7690271049777921</v>
      </c>
      <c r="DH41" s="189">
        <f t="shared" si="237"/>
        <v>3.870793615546769</v>
      </c>
      <c r="DI41" s="189">
        <f t="shared" si="237"/>
        <v>2.7166739815697474</v>
      </c>
      <c r="DJ41" s="189">
        <f t="shared" si="237"/>
        <v>0.88136424245975109</v>
      </c>
      <c r="DK41" s="189">
        <f t="shared" si="237"/>
        <v>1.4356301842692247</v>
      </c>
      <c r="DL41" s="189">
        <f t="shared" si="237"/>
        <v>5.2452402019373308</v>
      </c>
      <c r="DM41" s="189">
        <f t="shared" si="237"/>
        <v>4.0201229922273747</v>
      </c>
      <c r="DN41" s="189">
        <f t="shared" si="237"/>
        <v>2.8511731942479117</v>
      </c>
      <c r="DO41" s="189">
        <f t="shared" si="237"/>
        <v>1.1013694267191054</v>
      </c>
      <c r="DP41" s="189">
        <f t="shared" si="237"/>
        <v>0.70790244667379398</v>
      </c>
      <c r="DQ41" s="189">
        <f t="shared" si="237"/>
        <v>2.9380423523429946</v>
      </c>
      <c r="DR41" s="194">
        <f>(CI41*$W41/1000+($AB42-$AB40)*CI$18/1000+2220*(AD42-AD40)/1000)/(($W41+$AA41+$AC41)/1000)</f>
        <v>67.540697558940593</v>
      </c>
      <c r="DS41" s="189">
        <f t="shared" ref="DS41:ED41" si="238">(CJ41*$W41/1000+($AB42-$AB40)*CJ$18/1000)/(($W41+$AA41+$AC41)/1000)</f>
        <v>0.34133466135480334</v>
      </c>
      <c r="DT41" s="189">
        <f t="shared" si="238"/>
        <v>0.10593169376015193</v>
      </c>
      <c r="DU41" s="189">
        <f t="shared" si="238"/>
        <v>0.18909698298126165</v>
      </c>
      <c r="DV41" s="189">
        <f t="shared" si="238"/>
        <v>0.23821214410256514</v>
      </c>
      <c r="DW41" s="189">
        <f t="shared" si="238"/>
        <v>1.397832007365158</v>
      </c>
      <c r="DX41" s="189">
        <f t="shared" si="238"/>
        <v>0</v>
      </c>
      <c r="DY41" s="189">
        <f t="shared" si="238"/>
        <v>2.5700695243761375E-2</v>
      </c>
      <c r="DZ41" s="189">
        <f t="shared" si="238"/>
        <v>33.403161837374128</v>
      </c>
      <c r="EA41" s="189">
        <f t="shared" si="238"/>
        <v>1.1448485760438452</v>
      </c>
      <c r="EB41" s="189">
        <f t="shared" si="238"/>
        <v>2.3583025889666671</v>
      </c>
      <c r="EC41" s="189">
        <f t="shared" si="238"/>
        <v>2.5938678752383777</v>
      </c>
      <c r="ED41" s="189">
        <f t="shared" si="238"/>
        <v>0</v>
      </c>
      <c r="EE41" s="53" t="s">
        <v>13</v>
      </c>
      <c r="EF41" s="12" t="s">
        <v>158</v>
      </c>
      <c r="EG41" s="189">
        <f t="shared" ref="EG41" si="239">BN41-CW39</f>
        <v>1.8460877660826358</v>
      </c>
      <c r="EH41" s="189">
        <f t="shared" ref="EH41" si="240">BO41-CX39</f>
        <v>-0.52059639577969952</v>
      </c>
      <c r="EI41" s="189">
        <f t="shared" ref="EI41" si="241">BP41-CY39</f>
        <v>0.6872315264695632</v>
      </c>
      <c r="EJ41" s="189">
        <f t="shared" ref="EJ41" si="242">BQ41-CZ39</f>
        <v>-3.0917566002831838</v>
      </c>
      <c r="EK41" s="189">
        <f t="shared" ref="EK41" si="243">BR41-DA39</f>
        <v>-0.10767740894086628</v>
      </c>
      <c r="EL41" s="189">
        <f t="shared" ref="EL41" si="244">BS41-DB39</f>
        <v>0.52525437823173204</v>
      </c>
      <c r="EM41" s="189">
        <f t="shared" ref="EM41" si="245">BT41-DC39</f>
        <v>-3.5084410223962537</v>
      </c>
      <c r="EN41" s="189">
        <f t="shared" ref="EN41" si="246">BU41-DD39</f>
        <v>0.48876034292028736</v>
      </c>
      <c r="EO41" s="189">
        <f t="shared" ref="EO41" si="247">BV41-DE39</f>
        <v>-0.1925097069515701</v>
      </c>
      <c r="EP41" s="189">
        <f t="shared" ref="EP41" si="248">BW41-DF39</f>
        <v>-6.9500732204895943E-2</v>
      </c>
      <c r="EQ41" s="189">
        <f t="shared" ref="EQ41" si="249">BX41-DG39</f>
        <v>-0.43066216582957306</v>
      </c>
      <c r="ER41" s="189">
        <f t="shared" ref="ER41" si="250">BY41-DH39</f>
        <v>-0.73298039716884889</v>
      </c>
      <c r="ES41" s="189">
        <f t="shared" ref="ES41" si="251">BZ41-DI39</f>
        <v>-0.74359958734067799</v>
      </c>
      <c r="ET41" s="189">
        <f t="shared" ref="ET41" si="252">CA41-DJ39</f>
        <v>-0.25703952210489645</v>
      </c>
      <c r="EU41" s="189">
        <f t="shared" ref="EU41" si="253">CB41-DK39</f>
        <v>-0.28627961523281509</v>
      </c>
      <c r="EV41" s="189">
        <f t="shared" ref="EV41" si="254">CC41-DL39</f>
        <v>-1.1149167813619485</v>
      </c>
      <c r="EW41" s="189">
        <f t="shared" ref="EW41" si="255">CD41-DM39</f>
        <v>-1.7975401050198805</v>
      </c>
      <c r="EX41" s="189">
        <f t="shared" ref="EX41" si="256">CE41-DN39</f>
        <v>-0.52669156655072769</v>
      </c>
      <c r="EY41" s="189">
        <f t="shared" ref="EY41" si="257">CF41-DO39</f>
        <v>-0.10694431752667088</v>
      </c>
      <c r="EZ41" s="189">
        <f t="shared" ref="EZ41" si="258">CG41-DP39</f>
        <v>-0.36446039795973295</v>
      </c>
      <c r="FA41" s="189">
        <f t="shared" ref="FA41" si="259">CH41-DQ39</f>
        <v>-0.6484957690749753</v>
      </c>
      <c r="FB41" s="194">
        <f>CI41-DR39</f>
        <v>-18.509290599662243</v>
      </c>
      <c r="FC41" s="189">
        <f t="shared" ref="FC41" si="260">CJ41-DS39</f>
        <v>5.0352470246740361E-2</v>
      </c>
      <c r="FD41" s="189">
        <f t="shared" ref="FD41" si="261">CK41-DT39</f>
        <v>5.4643121248324669E-2</v>
      </c>
      <c r="FE41" s="189">
        <f t="shared" ref="FE41" si="262">CL41-DU39</f>
        <v>0.13862741208684909</v>
      </c>
      <c r="FF41" s="189">
        <f t="shared" ref="FF41" si="263">CM41-DV39</f>
        <v>0.24779006429345948</v>
      </c>
      <c r="FG41" s="189">
        <f t="shared" ref="FG41" si="264">CN41-DW39</f>
        <v>0.99565898959011045</v>
      </c>
      <c r="FH41" s="189">
        <f t="shared" ref="FH41" si="265">CO41-DX39</f>
        <v>0</v>
      </c>
      <c r="FI41" s="189">
        <f t="shared" ref="FI41" si="266">CP41-DY39</f>
        <v>2.6734056531124029E-2</v>
      </c>
      <c r="FJ41" s="189">
        <f t="shared" ref="FJ41" si="267">CQ41-DZ39</f>
        <v>26.461462839024268</v>
      </c>
      <c r="FK41" s="189">
        <f t="shared" ref="FK41" si="268">CR41-EA39</f>
        <v>0.1693314341482578</v>
      </c>
      <c r="FL41" s="189">
        <f t="shared" ref="FL41" si="269">CS41-EB39</f>
        <v>2.0278919289647872</v>
      </c>
      <c r="FM41" s="189">
        <f t="shared" ref="FM41" si="270">CT41-EC39</f>
        <v>0.53972596350079982</v>
      </c>
      <c r="FN41" s="189">
        <f t="shared" ref="FN41" si="271">CU41-ED39</f>
        <v>0</v>
      </c>
      <c r="FO41" s="198">
        <f>BA40+BA41</f>
        <v>3.7129208570179277</v>
      </c>
    </row>
    <row r="42" spans="1:171" x14ac:dyDescent="0.2">
      <c r="A42" s="17" t="s">
        <v>13</v>
      </c>
      <c r="B42" s="12" t="s">
        <v>161</v>
      </c>
      <c r="C42" s="28">
        <v>42415</v>
      </c>
      <c r="D42" s="29">
        <v>0.42152777777777778</v>
      </c>
      <c r="E42" s="10">
        <f t="shared" si="235"/>
        <v>110.25</v>
      </c>
      <c r="F42" s="76">
        <f t="shared" si="181"/>
        <v>4.59375</v>
      </c>
      <c r="G42" s="53">
        <v>9.83</v>
      </c>
      <c r="H42" s="53">
        <v>9.8699999999999992</v>
      </c>
      <c r="I42">
        <v>99.6</v>
      </c>
      <c r="J42">
        <v>13.4</v>
      </c>
      <c r="K42" s="53">
        <f t="shared" si="182"/>
        <v>3.9999999999999147E-2</v>
      </c>
      <c r="L42" s="53"/>
      <c r="M42">
        <v>1</v>
      </c>
      <c r="N42" s="57">
        <v>32.5</v>
      </c>
      <c r="O42" s="60">
        <v>44</v>
      </c>
      <c r="P42" s="61">
        <v>0</v>
      </c>
      <c r="Q42" s="33">
        <v>2.66</v>
      </c>
      <c r="R42" s="61">
        <v>6.26</v>
      </c>
      <c r="S42" s="60">
        <v>415.4</v>
      </c>
      <c r="T42" s="60">
        <v>137</v>
      </c>
      <c r="U42" s="75">
        <v>6.69</v>
      </c>
      <c r="V42" s="60">
        <v>4</v>
      </c>
      <c r="W42" s="71">
        <f t="shared" si="183"/>
        <v>240</v>
      </c>
      <c r="X42" s="85">
        <f t="shared" si="184"/>
        <v>68.5</v>
      </c>
      <c r="Y42" s="33">
        <v>5.4</v>
      </c>
      <c r="Z42" s="33">
        <f t="shared" si="175"/>
        <v>8.3000000000000007</v>
      </c>
      <c r="AA42" s="33">
        <v>12.6</v>
      </c>
      <c r="AB42" s="33">
        <f t="shared" si="176"/>
        <v>24.6</v>
      </c>
      <c r="AC42" s="33">
        <v>0.7</v>
      </c>
      <c r="AD42" s="33">
        <f t="shared" si="177"/>
        <v>3.6000000000000005</v>
      </c>
      <c r="AE42" s="22">
        <f t="shared" si="178"/>
        <v>110.25</v>
      </c>
      <c r="AF42" s="54">
        <f t="shared" si="185"/>
        <v>30.950755415196902</v>
      </c>
      <c r="AG42" s="167">
        <f t="shared" si="64"/>
        <v>2.2395161968150484E-2</v>
      </c>
      <c r="AH42"/>
      <c r="AI42" s="22">
        <f t="shared" si="186"/>
        <v>2175379000</v>
      </c>
      <c r="AJ42" s="174">
        <f t="shared" si="192"/>
        <v>0.54971440388801018</v>
      </c>
      <c r="AK42" s="174">
        <f t="shared" si="193"/>
        <v>2.2809726302407053E-2</v>
      </c>
      <c r="AL42" s="172"/>
      <c r="AM42" s="187">
        <f t="shared" si="194"/>
        <v>7.8124166666666701</v>
      </c>
      <c r="AN42" s="187"/>
      <c r="AO42" s="187"/>
      <c r="AP42" s="174"/>
      <c r="AQ42" s="189">
        <f t="shared" si="187"/>
        <v>45.889814449269643</v>
      </c>
      <c r="AR42" s="189">
        <f t="shared" si="188"/>
        <v>41.689696012633249</v>
      </c>
      <c r="AS42" s="189">
        <f t="shared" si="189"/>
        <v>0</v>
      </c>
      <c r="AT42" s="189">
        <f t="shared" si="190"/>
        <v>2.7272641136991718</v>
      </c>
      <c r="AU42" s="189">
        <f t="shared" si="191"/>
        <v>5.9313067508882753</v>
      </c>
      <c r="AV42" s="190" t="s">
        <v>162</v>
      </c>
      <c r="AW42" s="189">
        <f t="shared" si="196"/>
        <v>15.479052369077301</v>
      </c>
      <c r="AX42" s="189">
        <f t="shared" si="197"/>
        <v>13.717581047381547</v>
      </c>
      <c r="AY42" s="189">
        <f t="shared" si="198"/>
        <v>1.3843391521197004</v>
      </c>
      <c r="AZ42" s="189">
        <f t="shared" si="199"/>
        <v>-0.11831255195345003</v>
      </c>
      <c r="BA42" s="189">
        <f t="shared" si="200"/>
        <v>-0.43097256857855371</v>
      </c>
      <c r="BB42" s="190" t="s">
        <v>162</v>
      </c>
      <c r="BC42" s="189"/>
      <c r="BD42" s="189"/>
      <c r="BE42" s="189"/>
      <c r="BF42" s="189"/>
      <c r="BG42" s="189"/>
      <c r="BH42" s="189"/>
      <c r="BI42" s="189"/>
      <c r="BJ42" s="189"/>
      <c r="BK42" s="189"/>
      <c r="BL42" s="189"/>
      <c r="BN42" s="189"/>
      <c r="BO42" s="189"/>
      <c r="BP42" s="189"/>
      <c r="BQ42" s="189"/>
      <c r="BR42" s="189"/>
      <c r="BS42" s="189"/>
      <c r="BT42" s="189"/>
      <c r="BU42" s="189"/>
      <c r="BV42" s="189"/>
      <c r="BW42" s="189"/>
      <c r="BX42" s="189"/>
      <c r="BY42" s="189"/>
      <c r="BZ42" s="189"/>
      <c r="CA42" s="189"/>
      <c r="CB42" s="189"/>
      <c r="CC42" s="189"/>
      <c r="CD42" s="189"/>
      <c r="CE42" s="189"/>
      <c r="CF42" s="189"/>
      <c r="CG42" s="189"/>
      <c r="CH42" s="189"/>
      <c r="CI42" s="189"/>
      <c r="CJ42" s="189"/>
      <c r="CK42" s="189"/>
      <c r="CL42" s="189"/>
      <c r="CM42" s="189"/>
      <c r="CN42" s="189"/>
      <c r="CO42" s="189"/>
      <c r="CP42" s="189"/>
      <c r="CQ42" s="189"/>
      <c r="CR42" s="189"/>
      <c r="CS42" s="189"/>
      <c r="CT42" s="189"/>
      <c r="CU42" s="189"/>
      <c r="CW42" s="189"/>
      <c r="CX42" s="189"/>
      <c r="CY42" s="189"/>
      <c r="CZ42" s="189"/>
      <c r="DA42" s="189"/>
      <c r="DB42" s="189"/>
      <c r="DC42" s="189"/>
      <c r="DD42" s="189"/>
      <c r="DE42" s="189"/>
      <c r="DF42" s="189"/>
      <c r="DG42" s="189"/>
      <c r="DH42" s="189"/>
      <c r="DI42" s="189"/>
      <c r="DJ42" s="189"/>
      <c r="DK42" s="189"/>
      <c r="DL42" s="189"/>
      <c r="DM42" s="189"/>
      <c r="DN42" s="189"/>
      <c r="DO42" s="189"/>
      <c r="DP42" s="189"/>
      <c r="DQ42" s="189"/>
      <c r="DR42" s="194"/>
      <c r="DS42" s="189"/>
      <c r="DT42" s="189"/>
      <c r="DU42" s="189"/>
      <c r="DV42" s="189"/>
      <c r="DW42" s="189"/>
      <c r="DX42" s="189"/>
      <c r="DY42" s="189"/>
      <c r="DZ42" s="189"/>
      <c r="EA42" s="189"/>
      <c r="EB42" s="189"/>
      <c r="EC42" s="189"/>
      <c r="ED42" s="189"/>
      <c r="EE42" s="53" t="s">
        <v>13</v>
      </c>
      <c r="EF42" s="12" t="s">
        <v>161</v>
      </c>
      <c r="EG42" s="189"/>
      <c r="EH42" s="189"/>
      <c r="EI42" s="189"/>
      <c r="EJ42" s="189"/>
      <c r="EK42" s="189"/>
      <c r="EL42" s="189"/>
      <c r="EM42" s="189"/>
      <c r="EN42" s="189"/>
      <c r="EO42" s="189"/>
      <c r="EP42" s="189"/>
      <c r="EQ42" s="189"/>
      <c r="ER42" s="189"/>
      <c r="ES42" s="189"/>
      <c r="ET42" s="189"/>
      <c r="EU42" s="189"/>
      <c r="EV42" s="189"/>
      <c r="EW42" s="189"/>
      <c r="EX42" s="189"/>
      <c r="EY42" s="189"/>
      <c r="EZ42" s="189"/>
      <c r="FA42" s="189"/>
      <c r="FB42" s="194"/>
      <c r="FC42" s="189"/>
      <c r="FD42" s="189"/>
      <c r="FE42" s="189"/>
      <c r="FF42" s="189"/>
      <c r="FG42" s="189"/>
      <c r="FH42" s="189"/>
      <c r="FI42" s="189"/>
      <c r="FJ42" s="189"/>
      <c r="FK42" s="189"/>
      <c r="FL42" s="189"/>
      <c r="FM42" s="189"/>
      <c r="FN42" s="189"/>
      <c r="FO42" s="6"/>
    </row>
    <row r="43" spans="1:171" x14ac:dyDescent="0.2">
      <c r="A43" s="17" t="s">
        <v>13</v>
      </c>
      <c r="B43" s="12" t="s">
        <v>163</v>
      </c>
      <c r="C43" s="28">
        <v>42416</v>
      </c>
      <c r="D43" s="29">
        <v>0.3756944444444445</v>
      </c>
      <c r="E43" s="10">
        <f t="shared" si="235"/>
        <v>133.15</v>
      </c>
      <c r="F43" s="76">
        <f t="shared" si="181"/>
        <v>5.5479166666666666</v>
      </c>
      <c r="G43" s="53">
        <v>12.5</v>
      </c>
      <c r="H43" s="53">
        <v>12.7</v>
      </c>
      <c r="I43">
        <v>98.8</v>
      </c>
      <c r="J43">
        <v>13.5</v>
      </c>
      <c r="K43" s="53">
        <f t="shared" si="182"/>
        <v>0.19999999999999929</v>
      </c>
      <c r="L43" s="53"/>
      <c r="M43">
        <v>0</v>
      </c>
      <c r="N43" s="57">
        <v>33.5</v>
      </c>
      <c r="O43" s="60">
        <v>41.9</v>
      </c>
      <c r="P43" s="61">
        <v>0</v>
      </c>
      <c r="Q43" s="33">
        <v>2.2799999999999998</v>
      </c>
      <c r="R43" s="61">
        <v>5.78</v>
      </c>
      <c r="S43" s="60">
        <v>412.3</v>
      </c>
      <c r="T43" s="60">
        <v>137</v>
      </c>
      <c r="U43" s="75">
        <v>5.78</v>
      </c>
      <c r="V43" s="57">
        <v>9.5</v>
      </c>
      <c r="W43" s="71">
        <f t="shared" si="183"/>
        <v>253.5</v>
      </c>
      <c r="X43" s="85">
        <f t="shared" si="184"/>
        <v>78</v>
      </c>
      <c r="Y43" s="33">
        <v>2.1</v>
      </c>
      <c r="Z43" s="33">
        <f t="shared" si="175"/>
        <v>10.4</v>
      </c>
      <c r="AA43" s="33">
        <v>15.4</v>
      </c>
      <c r="AB43" s="33">
        <f t="shared" si="176"/>
        <v>40</v>
      </c>
      <c r="AC43" s="33">
        <v>0</v>
      </c>
      <c r="AD43" s="33">
        <f t="shared" si="177"/>
        <v>3.6000000000000005</v>
      </c>
      <c r="AE43" s="22">
        <f t="shared" si="178"/>
        <v>133.15</v>
      </c>
      <c r="AF43" s="54">
        <f t="shared" si="185"/>
        <v>66.05805311000708</v>
      </c>
      <c r="AG43" s="167">
        <f t="shared" si="64"/>
        <v>1.0493000443195639E-2</v>
      </c>
      <c r="AH43">
        <f>LN(G43/G41)/(AE43-AE41)</f>
        <v>1.6596023693225683E-2</v>
      </c>
      <c r="AI43" s="22">
        <f t="shared" si="186"/>
        <v>2950000000</v>
      </c>
      <c r="AJ43" s="174">
        <f t="shared" si="192"/>
        <v>0.30460226811778635</v>
      </c>
      <c r="AK43" s="174">
        <f t="shared" si="193"/>
        <v>1.3301409088112937E-2</v>
      </c>
      <c r="AL43" s="172">
        <f>LN(AI43/AI41)/(AE43-AE41)</f>
        <v>1.8176950468208428E-2</v>
      </c>
      <c r="AM43" s="187">
        <f t="shared" si="194"/>
        <v>10.653270833333336</v>
      </c>
      <c r="AN43" s="187">
        <f>AM42+AM43</f>
        <v>18.465687500000005</v>
      </c>
      <c r="AO43" s="187">
        <f t="shared" ref="AO43" si="272">AM42+AM43</f>
        <v>18.465687500000005</v>
      </c>
      <c r="AP43" s="174"/>
      <c r="AQ43" s="189">
        <f t="shared" si="187"/>
        <v>41.898698400892528</v>
      </c>
      <c r="AR43" s="189">
        <f t="shared" si="188"/>
        <v>39.50037188545928</v>
      </c>
      <c r="AS43" s="189">
        <f t="shared" si="189"/>
        <v>0</v>
      </c>
      <c r="AT43" s="189">
        <f t="shared" si="190"/>
        <v>2.3876682781703238</v>
      </c>
      <c r="AU43" s="189">
        <f t="shared" si="191"/>
        <v>5.4489773149869851</v>
      </c>
      <c r="AV43" s="190" t="s">
        <v>164</v>
      </c>
      <c r="AW43" s="189">
        <f t="shared" si="196"/>
        <v>12.389814449269643</v>
      </c>
      <c r="AX43" s="189">
        <f t="shared" si="197"/>
        <v>0.21030398736674982</v>
      </c>
      <c r="AY43" s="189">
        <f t="shared" si="198"/>
        <v>0</v>
      </c>
      <c r="AZ43" s="189">
        <f t="shared" si="199"/>
        <v>0.44726411369917196</v>
      </c>
      <c r="BA43" s="189">
        <f t="shared" si="200"/>
        <v>-0.15130675088827505</v>
      </c>
      <c r="BB43" s="190" t="s">
        <v>164</v>
      </c>
      <c r="BC43" s="189">
        <f>(AW42+AW43)/$AN43</f>
        <v>1.5092244368560304</v>
      </c>
      <c r="BD43" s="189">
        <f>(AX42+AX43)/$AN43</f>
        <v>0.75425759451134933</v>
      </c>
      <c r="BE43" s="189">
        <f>(AY42+AY43)/$AN43</f>
        <v>7.4968189086905099E-2</v>
      </c>
      <c r="BF43" s="189">
        <f>(AZ42+AZ43)/$AN43</f>
        <v>1.7814206037317693E-2</v>
      </c>
      <c r="BG43" s="189">
        <f>(BA42+BA43)/$AN43</f>
        <v>-3.1533043081489853E-2</v>
      </c>
      <c r="BH43" s="189">
        <f>(AW42+AW43)/$AN43</f>
        <v>1.5092244368560304</v>
      </c>
      <c r="BI43" s="189">
        <f>(AX42+AX43)/$AN43</f>
        <v>0.75425759451134933</v>
      </c>
      <c r="BJ43" s="189">
        <f>(AY42+AY43)/$AN43</f>
        <v>7.4968189086905099E-2</v>
      </c>
      <c r="BK43" s="189">
        <f>(AZ42+AZ43)/$AN43</f>
        <v>1.7814206037317693E-2</v>
      </c>
      <c r="BL43" s="189">
        <f>(BA42+BA43)/$AN43</f>
        <v>-3.1533043081489853E-2</v>
      </c>
      <c r="BN43" s="189">
        <v>3.4326468966116055</v>
      </c>
      <c r="BO43" s="189">
        <v>1.1983521099047847</v>
      </c>
      <c r="BP43" s="189">
        <v>2.3101764833035143</v>
      </c>
      <c r="BQ43" s="189">
        <v>4.3230877126202535E-2</v>
      </c>
      <c r="BR43" s="189">
        <v>0</v>
      </c>
      <c r="BS43" s="189">
        <v>3.0668002230169664</v>
      </c>
      <c r="BT43" s="189">
        <v>0</v>
      </c>
      <c r="BU43" s="189">
        <v>1.7924141605802362</v>
      </c>
      <c r="BV43" s="189">
        <v>0.79782146628100847</v>
      </c>
      <c r="BW43" s="189">
        <v>1.2404784726205496</v>
      </c>
      <c r="BX43" s="189">
        <v>1.7868446467735732</v>
      </c>
      <c r="BY43" s="189">
        <v>2.3391781309981736</v>
      </c>
      <c r="BZ43" s="189">
        <v>1.6207650333347838</v>
      </c>
      <c r="CA43" s="189">
        <v>0.51378719722687682</v>
      </c>
      <c r="CB43" s="189">
        <v>0.8356183590506292</v>
      </c>
      <c r="CC43" s="189">
        <v>4.1277037727121044</v>
      </c>
      <c r="CD43" s="189">
        <v>0.41686913728695324</v>
      </c>
      <c r="CE43" s="189">
        <v>1.9944529711758558</v>
      </c>
      <c r="CF43" s="189">
        <v>0.82236333863562994</v>
      </c>
      <c r="CG43" s="189">
        <v>0.38230739321662516</v>
      </c>
      <c r="CH43" s="189">
        <v>1.8117681080355725</v>
      </c>
      <c r="CI43" s="189">
        <v>35.55999093464812</v>
      </c>
      <c r="CJ43" s="189">
        <v>1.6942904351903607</v>
      </c>
      <c r="CK43" s="189">
        <v>0.31341001141420077</v>
      </c>
      <c r="CL43" s="189">
        <v>0.27092566206341739</v>
      </c>
      <c r="CM43" s="189">
        <v>0.74191425195776983</v>
      </c>
      <c r="CN43" s="189">
        <v>3.2324193290619574</v>
      </c>
      <c r="CO43" s="189">
        <v>2.0192829311330037E-2</v>
      </c>
      <c r="CP43" s="189">
        <v>0.20722459852217817</v>
      </c>
      <c r="CQ43" s="189">
        <v>51.779052400148522</v>
      </c>
      <c r="CR43" s="189">
        <v>9.1039419706356664E-2</v>
      </c>
      <c r="CS43" s="189">
        <v>0.76592498692786726</v>
      </c>
      <c r="CT43" s="189">
        <v>2.5553768729403341</v>
      </c>
      <c r="CU43" s="189">
        <v>0</v>
      </c>
      <c r="CW43" s="189">
        <f t="shared" ref="CW43:DQ43" si="273">(BN43*$W43/1000+($AB44-$AB42)*BN$18/1000)/(($W43+$AA43+$AC43)/1000)</f>
        <v>3.2752845049211161</v>
      </c>
      <c r="CX43" s="189">
        <f t="shared" si="273"/>
        <v>1.480307518563585</v>
      </c>
      <c r="CY43" s="189">
        <f t="shared" si="273"/>
        <v>2.4256473147018172</v>
      </c>
      <c r="CZ43" s="189">
        <f t="shared" si="273"/>
        <v>1.0373663483395943</v>
      </c>
      <c r="DA43" s="189">
        <f t="shared" si="273"/>
        <v>3.6658378179621046E-2</v>
      </c>
      <c r="DB43" s="189">
        <f t="shared" si="273"/>
        <v>3.1295256583134323</v>
      </c>
      <c r="DC43" s="189">
        <f t="shared" si="273"/>
        <v>0</v>
      </c>
      <c r="DD43" s="189">
        <f t="shared" si="273"/>
        <v>1.7188581101695632</v>
      </c>
      <c r="DE43" s="189">
        <f t="shared" si="273"/>
        <v>0.93308381253816652</v>
      </c>
      <c r="DF43" s="189">
        <f t="shared" si="273"/>
        <v>1.2912029024113916</v>
      </c>
      <c r="DG43" s="189">
        <f t="shared" si="273"/>
        <v>2.1770814483020784</v>
      </c>
      <c r="DH43" s="189">
        <f t="shared" si="273"/>
        <v>2.8835243713993872</v>
      </c>
      <c r="DI43" s="189">
        <f t="shared" si="273"/>
        <v>2.0334923768483186</v>
      </c>
      <c r="DJ43" s="189">
        <f t="shared" si="273"/>
        <v>0.69458588905454832</v>
      </c>
      <c r="DK43" s="189">
        <f t="shared" si="273"/>
        <v>1.0125203085300492</v>
      </c>
      <c r="DL43" s="189">
        <f t="shared" si="273"/>
        <v>4.5218092776367058</v>
      </c>
      <c r="DM43" s="189">
        <f t="shared" si="273"/>
        <v>1.2565454375945526</v>
      </c>
      <c r="DN43" s="189">
        <f t="shared" si="273"/>
        <v>2.2885866721339556</v>
      </c>
      <c r="DO43" s="189">
        <f t="shared" si="273"/>
        <v>0.96923514145685596</v>
      </c>
      <c r="DP43" s="189">
        <f t="shared" si="273"/>
        <v>0.46591251951365176</v>
      </c>
      <c r="DQ43" s="189">
        <f t="shared" si="273"/>
        <v>2.1812468537842515</v>
      </c>
      <c r="DR43" s="194">
        <f>(CI43*$W43/1000+($AB44-$AB42)*CI$18/1000+2220*(AD44-AD42)/1000)/(($W43+$AA43+$AC43)/1000)</f>
        <v>43.840613854397958</v>
      </c>
      <c r="DS43" s="189">
        <f t="shared" ref="DS43:ED43" si="274">(CJ43*$W43/1000+($AB44-$AB42)*CJ$18/1000)/(($W43+$AA43+$AC43)/1000)</f>
        <v>1.6483203923965755</v>
      </c>
      <c r="DT43" s="189">
        <f t="shared" si="274"/>
        <v>0.29546090700446226</v>
      </c>
      <c r="DU43" s="189">
        <f t="shared" si="274"/>
        <v>0.25844955704293754</v>
      </c>
      <c r="DV43" s="189">
        <f t="shared" si="274"/>
        <v>0.69942455511823987</v>
      </c>
      <c r="DW43" s="189">
        <f t="shared" si="274"/>
        <v>3.0472975080595255</v>
      </c>
      <c r="DX43" s="189">
        <f t="shared" si="274"/>
        <v>1.9036378692533152E-2</v>
      </c>
      <c r="DY43" s="189">
        <f t="shared" si="274"/>
        <v>0.19535677101291249</v>
      </c>
      <c r="DZ43" s="189">
        <f t="shared" si="274"/>
        <v>48.813647390991633</v>
      </c>
      <c r="EA43" s="189">
        <f t="shared" si="274"/>
        <v>0.25522094680709251</v>
      </c>
      <c r="EB43" s="189">
        <f t="shared" si="274"/>
        <v>0.72837149783560595</v>
      </c>
      <c r="EC43" s="189">
        <f t="shared" si="274"/>
        <v>2.4090295176287646</v>
      </c>
      <c r="ED43" s="189">
        <f t="shared" si="274"/>
        <v>0</v>
      </c>
      <c r="EE43" s="53" t="s">
        <v>13</v>
      </c>
      <c r="EF43" s="12" t="s">
        <v>163</v>
      </c>
      <c r="EG43" s="189">
        <f t="shared" ref="EG43" si="275">BN43-CW41</f>
        <v>0.89532179902481257</v>
      </c>
      <c r="EH43" s="189">
        <f t="shared" ref="EH43" si="276">BO43-CX41</f>
        <v>-0.8176856524398457</v>
      </c>
      <c r="EI43" s="189">
        <f t="shared" ref="EI43" si="277">BP43-CY41</f>
        <v>-0.29945778328039641</v>
      </c>
      <c r="EJ43" s="189">
        <f t="shared" ref="EJ43" si="278">BQ43-CZ41</f>
        <v>-3.5230352275436321</v>
      </c>
      <c r="EK43" s="189">
        <f t="shared" ref="EK43" si="279">BR43-DA41</f>
        <v>-7.357037860366096E-2</v>
      </c>
      <c r="EL43" s="189">
        <f t="shared" ref="EL43" si="280">BS43-DB41</f>
        <v>0.25983951429932617</v>
      </c>
      <c r="EM43" s="189">
        <f t="shared" ref="EM43" si="281">BT43-DC41</f>
        <v>-1.1314278713519432</v>
      </c>
      <c r="EN43" s="189">
        <f t="shared" ref="EN43" si="282">BU43-DD41</f>
        <v>1.128341719799709</v>
      </c>
      <c r="EO43" s="189">
        <f t="shared" ref="EO43" si="283">BV43-DE41</f>
        <v>-0.33038985681768585</v>
      </c>
      <c r="EP43" s="189">
        <f t="shared" ref="EP43" si="284">BW43-DF41</f>
        <v>-0.19820539075664834</v>
      </c>
      <c r="EQ43" s="189">
        <f t="shared" ref="EQ43" si="285">BX43-DG41</f>
        <v>-0.9821824582042189</v>
      </c>
      <c r="ER43" s="189">
        <f t="shared" ref="ER43" si="286">BY43-DH41</f>
        <v>-1.5316154845485954</v>
      </c>
      <c r="ES43" s="189">
        <f t="shared" ref="ES43" si="287">BZ43-DI41</f>
        <v>-1.0959089482349635</v>
      </c>
      <c r="ET43" s="189">
        <f t="shared" ref="ET43" si="288">CA43-DJ41</f>
        <v>-0.36757704523287427</v>
      </c>
      <c r="EU43" s="189">
        <f t="shared" ref="EU43" si="289">CB43-DK41</f>
        <v>-0.60001182521859553</v>
      </c>
      <c r="EV43" s="189">
        <f t="shared" ref="EV43" si="290">CC43-DL41</f>
        <v>-1.1175364292252263</v>
      </c>
      <c r="EW43" s="189">
        <f t="shared" ref="EW43" si="291">CD43-DM41</f>
        <v>-3.6032538549404216</v>
      </c>
      <c r="EX43" s="189">
        <f t="shared" ref="EX43" si="292">CE43-DN41</f>
        <v>-0.85672022307205586</v>
      </c>
      <c r="EY43" s="189">
        <f t="shared" ref="EY43" si="293">CF43-DO41</f>
        <v>-0.27900608808347549</v>
      </c>
      <c r="EZ43" s="189">
        <f t="shared" ref="EZ43" si="294">CG43-DP41</f>
        <v>-0.32559505345716883</v>
      </c>
      <c r="FA43" s="189">
        <f t="shared" ref="FA43" si="295">CH43-DQ41</f>
        <v>-1.1262742443074221</v>
      </c>
      <c r="FB43" s="194">
        <f>CI43-DR41</f>
        <v>-31.980706624292473</v>
      </c>
      <c r="FC43" s="189">
        <f t="shared" ref="FC43" si="296">CJ43-DS41</f>
        <v>1.3529557738355573</v>
      </c>
      <c r="FD43" s="189">
        <f t="shared" ref="FD43" si="297">CK43-DT41</f>
        <v>0.20747831765404884</v>
      </c>
      <c r="FE43" s="189">
        <f t="shared" ref="FE43" si="298">CL43-DU41</f>
        <v>8.1828679082155742E-2</v>
      </c>
      <c r="FF43" s="189">
        <f t="shared" ref="FF43" si="299">CM43-DV41</f>
        <v>0.50370210785520464</v>
      </c>
      <c r="FG43" s="189">
        <f t="shared" ref="FG43" si="300">CN43-DW41</f>
        <v>1.8345873216967994</v>
      </c>
      <c r="FH43" s="189">
        <f t="shared" ref="FH43" si="301">CO43-DX41</f>
        <v>2.0192829311330037E-2</v>
      </c>
      <c r="FI43" s="189">
        <f t="shared" ref="FI43" si="302">CP43-DY41</f>
        <v>0.1815239032784168</v>
      </c>
      <c r="FJ43" s="189">
        <f t="shared" ref="FJ43" si="303">CQ43-DZ41</f>
        <v>18.375890562774394</v>
      </c>
      <c r="FK43" s="189">
        <f t="shared" ref="FK43" si="304">CR43-EA41</f>
        <v>-1.0538091563374885</v>
      </c>
      <c r="FL43" s="189">
        <f t="shared" ref="FL43" si="305">CS43-EB41</f>
        <v>-1.5923776020387999</v>
      </c>
      <c r="FM43" s="189">
        <f t="shared" ref="FM43" si="306">CT43-EC41</f>
        <v>-3.8491002298043586E-2</v>
      </c>
      <c r="FN43" s="189">
        <f t="shared" ref="FN43" si="307">CU43-ED41</f>
        <v>0</v>
      </c>
      <c r="FO43" s="198">
        <f>BA42+BA43</f>
        <v>-0.58227931946682876</v>
      </c>
    </row>
    <row r="44" spans="1:171" x14ac:dyDescent="0.2">
      <c r="A44" s="17" t="s">
        <v>13</v>
      </c>
      <c r="B44" s="12" t="s">
        <v>166</v>
      </c>
      <c r="C44" s="28">
        <v>42417</v>
      </c>
      <c r="D44" s="62">
        <v>0.41111111111111115</v>
      </c>
      <c r="E44" s="10">
        <f t="shared" si="235"/>
        <v>158</v>
      </c>
      <c r="F44" s="76">
        <f t="shared" si="181"/>
        <v>6.583333333333333</v>
      </c>
      <c r="G44" s="53">
        <v>11.6</v>
      </c>
      <c r="H44" s="53">
        <v>12</v>
      </c>
      <c r="I44">
        <v>96.9</v>
      </c>
      <c r="J44">
        <v>14.3</v>
      </c>
      <c r="K44" s="53">
        <f t="shared" si="182"/>
        <v>0.40000000000000036</v>
      </c>
      <c r="L44" s="53">
        <f>H$43-H44</f>
        <v>0.69999999999999929</v>
      </c>
      <c r="M44">
        <v>2</v>
      </c>
      <c r="N44" s="57">
        <v>25.5</v>
      </c>
      <c r="O44" s="60">
        <v>42.6</v>
      </c>
      <c r="P44" s="61">
        <v>0</v>
      </c>
      <c r="Q44" s="33">
        <v>2.67</v>
      </c>
      <c r="R44" s="61">
        <v>6.34</v>
      </c>
      <c r="S44" s="60">
        <v>412.2</v>
      </c>
      <c r="T44" s="60">
        <v>141</v>
      </c>
      <c r="U44" s="75">
        <v>5.38</v>
      </c>
      <c r="V44" s="57">
        <v>4</v>
      </c>
      <c r="W44" s="71">
        <f t="shared" si="183"/>
        <v>248.7</v>
      </c>
      <c r="X44" s="85">
        <f t="shared" si="184"/>
        <v>82</v>
      </c>
      <c r="Y44" s="33">
        <v>4.7</v>
      </c>
      <c r="Z44" s="33">
        <f t="shared" si="175"/>
        <v>15.100000000000001</v>
      </c>
      <c r="AA44" s="33">
        <v>0</v>
      </c>
      <c r="AB44" s="33">
        <f t="shared" si="176"/>
        <v>40</v>
      </c>
      <c r="AC44" s="33">
        <v>0</v>
      </c>
      <c r="AD44" s="33">
        <f t="shared" si="177"/>
        <v>3.6000000000000005</v>
      </c>
      <c r="AE44" s="22">
        <f t="shared" si="178"/>
        <v>158</v>
      </c>
      <c r="AF44" s="54">
        <f t="shared" si="185"/>
        <v>-230.51244639472571</v>
      </c>
      <c r="AG44" s="167">
        <f t="shared" si="64"/>
        <v>-3.0069837503395001E-3</v>
      </c>
      <c r="AH44"/>
      <c r="AI44" s="22">
        <f t="shared" si="186"/>
        <v>2830400000</v>
      </c>
      <c r="AJ44" s="174">
        <f t="shared" si="192"/>
        <v>-4.1387125928344731E-2</v>
      </c>
      <c r="AK44" s="174">
        <f t="shared" si="193"/>
        <v>-1.6654779045611565E-3</v>
      </c>
      <c r="AL44" s="172"/>
      <c r="AM44" s="187">
        <f t="shared" si="194"/>
        <v>12.476770833333331</v>
      </c>
      <c r="AN44" s="187"/>
      <c r="AO44" s="187"/>
      <c r="AP44" s="174"/>
      <c r="AQ44" s="189">
        <f t="shared" si="187"/>
        <v>25.5</v>
      </c>
      <c r="AR44" s="189">
        <f t="shared" si="188"/>
        <v>42.6</v>
      </c>
      <c r="AS44" s="189">
        <f t="shared" si="189"/>
        <v>0</v>
      </c>
      <c r="AT44" s="189">
        <f t="shared" si="190"/>
        <v>2.6700000000000004</v>
      </c>
      <c r="AU44" s="189">
        <f t="shared" si="191"/>
        <v>6.34</v>
      </c>
      <c r="AV44" s="190" t="s">
        <v>167</v>
      </c>
      <c r="AW44" s="189">
        <f t="shared" si="196"/>
        <v>16.398698400892528</v>
      </c>
      <c r="AX44" s="189">
        <f t="shared" si="197"/>
        <v>3.099628114540721</v>
      </c>
      <c r="AY44" s="189">
        <f t="shared" si="198"/>
        <v>0</v>
      </c>
      <c r="AZ44" s="189">
        <f t="shared" si="199"/>
        <v>-0.28233172182967614</v>
      </c>
      <c r="BA44" s="189">
        <f t="shared" si="200"/>
        <v>0.89102268501301474</v>
      </c>
      <c r="BB44" s="190" t="s">
        <v>167</v>
      </c>
      <c r="BC44" s="189"/>
      <c r="BD44" s="189"/>
      <c r="BE44" s="189"/>
      <c r="BF44" s="189"/>
      <c r="BG44" s="189"/>
      <c r="BH44" s="189"/>
      <c r="BI44" s="189"/>
      <c r="BJ44" s="189"/>
      <c r="BK44" s="189"/>
      <c r="BL44" s="189"/>
      <c r="BN44" s="189"/>
      <c r="BO44" s="189"/>
      <c r="BP44" s="189"/>
      <c r="BQ44" s="189"/>
      <c r="BR44" s="189"/>
      <c r="BS44" s="189"/>
      <c r="BT44" s="189"/>
      <c r="BU44" s="189"/>
      <c r="BV44" s="189"/>
      <c r="BW44" s="189"/>
      <c r="BX44" s="189"/>
      <c r="BY44" s="189"/>
      <c r="BZ44" s="189"/>
      <c r="CA44" s="189"/>
      <c r="CB44" s="189"/>
      <c r="CC44" s="189"/>
      <c r="CD44" s="189"/>
      <c r="CE44" s="189"/>
      <c r="CF44" s="189"/>
      <c r="CG44" s="189"/>
      <c r="CH44" s="189"/>
      <c r="CI44" s="189"/>
      <c r="CJ44" s="189"/>
      <c r="CK44" s="189"/>
      <c r="CL44" s="189"/>
      <c r="CM44" s="189"/>
      <c r="CN44" s="189"/>
      <c r="CO44" s="189"/>
      <c r="CP44" s="189"/>
      <c r="CQ44" s="189"/>
      <c r="CR44" s="189"/>
      <c r="CS44" s="189"/>
      <c r="CT44" s="189"/>
      <c r="CU44" s="189"/>
      <c r="CW44" s="189"/>
      <c r="CX44" s="189"/>
      <c r="CY44" s="189"/>
      <c r="CZ44" s="189"/>
      <c r="DA44" s="189"/>
      <c r="DB44" s="189"/>
      <c r="DC44" s="189"/>
      <c r="DD44" s="189"/>
      <c r="DE44" s="189"/>
      <c r="DF44" s="189"/>
      <c r="DG44" s="189"/>
      <c r="DH44" s="189"/>
      <c r="DI44" s="189"/>
      <c r="DJ44" s="189"/>
      <c r="DK44" s="189"/>
      <c r="DL44" s="189"/>
      <c r="DM44" s="189"/>
      <c r="DN44" s="189"/>
      <c r="DO44" s="189"/>
      <c r="DP44" s="189"/>
      <c r="DQ44" s="189"/>
      <c r="DR44" s="194"/>
      <c r="DS44" s="189"/>
      <c r="DT44" s="189"/>
      <c r="DU44" s="189"/>
      <c r="DV44" s="189"/>
      <c r="DW44" s="189"/>
      <c r="DX44" s="189"/>
      <c r="DY44" s="189"/>
      <c r="DZ44" s="189"/>
      <c r="EA44" s="189"/>
      <c r="EB44" s="189"/>
      <c r="EC44" s="189"/>
      <c r="ED44" s="189"/>
      <c r="EE44" s="53" t="s">
        <v>13</v>
      </c>
      <c r="EF44" s="12" t="s">
        <v>166</v>
      </c>
      <c r="EG44" s="189"/>
      <c r="EH44" s="189"/>
      <c r="EI44" s="189"/>
      <c r="EJ44" s="189"/>
      <c r="EK44" s="189"/>
      <c r="EL44" s="189"/>
      <c r="EM44" s="189"/>
      <c r="EN44" s="189"/>
      <c r="EO44" s="189"/>
      <c r="EP44" s="189"/>
      <c r="EQ44" s="189"/>
      <c r="ER44" s="189"/>
      <c r="ES44" s="189"/>
      <c r="ET44" s="189"/>
      <c r="EU44" s="189"/>
      <c r="EV44" s="189"/>
      <c r="EW44" s="189"/>
      <c r="EX44" s="189"/>
      <c r="EY44" s="189"/>
      <c r="EZ44" s="189"/>
      <c r="FA44" s="189"/>
      <c r="FB44" s="194"/>
      <c r="FC44" s="189"/>
      <c r="FD44" s="189"/>
      <c r="FE44" s="189"/>
      <c r="FF44" s="189"/>
      <c r="FG44" s="189"/>
      <c r="FH44" s="189"/>
      <c r="FI44" s="189"/>
      <c r="FJ44" s="189"/>
      <c r="FK44" s="189"/>
      <c r="FL44" s="189"/>
      <c r="FM44" s="189"/>
      <c r="FN44" s="189"/>
      <c r="FO44" s="6"/>
    </row>
    <row r="45" spans="1:171" x14ac:dyDescent="0.2">
      <c r="A45" s="17" t="s">
        <v>13</v>
      </c>
      <c r="B45" s="12" t="s">
        <v>168</v>
      </c>
      <c r="C45" s="28">
        <v>42418</v>
      </c>
      <c r="D45" s="63">
        <v>0.37222222222222223</v>
      </c>
      <c r="E45" s="10">
        <f t="shared" si="235"/>
        <v>181.06666666666666</v>
      </c>
      <c r="F45" s="76">
        <f t="shared" si="181"/>
        <v>7.5444444444444443</v>
      </c>
      <c r="G45" s="53">
        <v>10.5</v>
      </c>
      <c r="H45" s="53">
        <v>10.8</v>
      </c>
      <c r="I45">
        <v>97</v>
      </c>
      <c r="J45">
        <v>14.2</v>
      </c>
      <c r="K45" s="53">
        <f t="shared" si="182"/>
        <v>0.30000000000000071</v>
      </c>
      <c r="L45" s="53">
        <f t="shared" ref="L45:L51" si="308">H$43-H45</f>
        <v>1.8999999999999986</v>
      </c>
      <c r="M45">
        <v>2</v>
      </c>
      <c r="N45" s="57">
        <v>5.5</v>
      </c>
      <c r="O45" s="60">
        <v>60.4</v>
      </c>
      <c r="P45" s="61">
        <v>0</v>
      </c>
      <c r="Q45" s="33">
        <v>2.63</v>
      </c>
      <c r="R45" s="61">
        <v>7.56</v>
      </c>
      <c r="S45" s="60">
        <v>436.5</v>
      </c>
      <c r="T45" s="60">
        <v>154</v>
      </c>
      <c r="U45" s="75">
        <v>5.44</v>
      </c>
      <c r="V45" s="60">
        <v>9</v>
      </c>
      <c r="W45" s="71">
        <f t="shared" si="183"/>
        <v>253.6</v>
      </c>
      <c r="X45" s="85">
        <f t="shared" si="184"/>
        <v>91</v>
      </c>
      <c r="Y45" s="33">
        <v>6.3</v>
      </c>
      <c r="Z45" s="33">
        <f t="shared" si="175"/>
        <v>21.400000000000002</v>
      </c>
      <c r="AA45" s="33">
        <v>0</v>
      </c>
      <c r="AB45" s="33">
        <f t="shared" si="176"/>
        <v>40</v>
      </c>
      <c r="AC45" s="33">
        <v>2.6</v>
      </c>
      <c r="AD45" s="33">
        <f t="shared" si="177"/>
        <v>6.2000000000000011</v>
      </c>
      <c r="AE45" s="22">
        <f t="shared" si="178"/>
        <v>181.06666666666666</v>
      </c>
      <c r="AF45" s="54">
        <f t="shared" si="185"/>
        <v>-160.47998082347652</v>
      </c>
      <c r="AG45" s="167">
        <f t="shared" si="64"/>
        <v>-4.3192127578977448E-3</v>
      </c>
      <c r="AH45">
        <f>LN(G45/G43)/(AE45-AE43)</f>
        <v>-3.6386793838910155E-3</v>
      </c>
      <c r="AI45" s="22">
        <f t="shared" si="186"/>
        <v>2569350000</v>
      </c>
      <c r="AJ45" s="174">
        <f t="shared" si="192"/>
        <v>-9.6765095793417216E-2</v>
      </c>
      <c r="AK45" s="174">
        <f t="shared" si="193"/>
        <v>-4.1950186037608625E-3</v>
      </c>
      <c r="AL45" s="172">
        <f>LN(AI45/AI43)/(AE45-AE43)</f>
        <v>-2.8831768011498122E-3</v>
      </c>
      <c r="AM45" s="187">
        <f t="shared" si="194"/>
        <v>10.620277777777776</v>
      </c>
      <c r="AN45" s="187">
        <f>AM44+AM45</f>
        <v>23.097048611111106</v>
      </c>
      <c r="AO45" s="187">
        <f t="shared" ref="AO45" si="309">AM44+AM45</f>
        <v>23.097048611111106</v>
      </c>
      <c r="AP45" s="174"/>
      <c r="AQ45" s="189">
        <f t="shared" si="187"/>
        <v>27.97345823575332</v>
      </c>
      <c r="AR45" s="189">
        <f t="shared" si="188"/>
        <v>59.78704137392662</v>
      </c>
      <c r="AS45" s="189">
        <f t="shared" si="189"/>
        <v>0</v>
      </c>
      <c r="AT45" s="189">
        <f t="shared" si="190"/>
        <v>2.6033099141295866</v>
      </c>
      <c r="AU45" s="189">
        <f t="shared" si="191"/>
        <v>7.4832786885245897</v>
      </c>
      <c r="AV45" s="190" t="s">
        <v>169</v>
      </c>
      <c r="AW45" s="189">
        <f t="shared" si="196"/>
        <v>20</v>
      </c>
      <c r="AX45" s="189">
        <f t="shared" si="197"/>
        <v>17.799999999999997</v>
      </c>
      <c r="AY45" s="189">
        <f t="shared" si="198"/>
        <v>0</v>
      </c>
      <c r="AZ45" s="189">
        <f t="shared" si="199"/>
        <v>4.000000000000048E-2</v>
      </c>
      <c r="BA45" s="189">
        <f t="shared" si="200"/>
        <v>1.2199999999999998</v>
      </c>
      <c r="BB45" s="190" t="s">
        <v>169</v>
      </c>
      <c r="BC45" s="189">
        <f>(AW44+AW45)/$AN45</f>
        <v>1.5759025758547569</v>
      </c>
      <c r="BD45" s="189">
        <f>(AX44+AX45)/$AN45</f>
        <v>0.90486141612425353</v>
      </c>
      <c r="BE45" s="189">
        <f>(AY44+AY45)/$AN45</f>
        <v>0</v>
      </c>
      <c r="BF45" s="189">
        <f>(AZ44+AZ45)/$AN45</f>
        <v>-1.0491891232938703E-2</v>
      </c>
      <c r="BG45" s="189">
        <f>(BA44+BA45)/$AN45</f>
        <v>9.1397940947203202E-2</v>
      </c>
      <c r="BH45" s="189">
        <f>(AW44+AW45)/$AN45</f>
        <v>1.5759025758547569</v>
      </c>
      <c r="BI45" s="189">
        <f>(AX44+AX45)/$AN45</f>
        <v>0.90486141612425353</v>
      </c>
      <c r="BJ45" s="189">
        <f>(AY44+AY45)/$AN45</f>
        <v>0</v>
      </c>
      <c r="BK45" s="189">
        <f>(AZ44+AZ45)/$AN45</f>
        <v>-1.0491891232938703E-2</v>
      </c>
      <c r="BL45" s="189">
        <f>(BA44+BA45)/$AN45</f>
        <v>9.1397940947203202E-2</v>
      </c>
      <c r="BN45" s="189">
        <v>0.83348440997939055</v>
      </c>
      <c r="BO45" s="189">
        <v>1.1824889360700976</v>
      </c>
      <c r="BP45" s="189">
        <v>1.8208131016958919</v>
      </c>
      <c r="BQ45" s="189">
        <v>2.7667761360769622E-2</v>
      </c>
      <c r="BR45" s="189">
        <v>0</v>
      </c>
      <c r="BS45" s="189">
        <v>2.9652985607894546</v>
      </c>
      <c r="BT45" s="189">
        <v>0</v>
      </c>
      <c r="BU45" s="189">
        <v>2.1676132824999179</v>
      </c>
      <c r="BV45" s="189">
        <v>0.75735667380888561</v>
      </c>
      <c r="BW45" s="189">
        <v>1.3480302298336884</v>
      </c>
      <c r="BX45" s="189">
        <v>1.7051787640886991</v>
      </c>
      <c r="BY45" s="189">
        <v>2.1193090329338928</v>
      </c>
      <c r="BZ45" s="189">
        <v>1.7051353532285412</v>
      </c>
      <c r="CA45" s="189">
        <v>0.52139382856718219</v>
      </c>
      <c r="CB45" s="189">
        <v>0.79130592277615608</v>
      </c>
      <c r="CC45" s="189">
        <v>4.0528997909711588</v>
      </c>
      <c r="CD45" s="189">
        <v>0.14125317875012464</v>
      </c>
      <c r="CE45" s="189">
        <v>2.2960446190011843</v>
      </c>
      <c r="CF45" s="189">
        <v>0.71443106736214634</v>
      </c>
      <c r="CG45" s="189">
        <v>0.22698220265618746</v>
      </c>
      <c r="CH45" s="189">
        <v>1.7082088225448233</v>
      </c>
      <c r="CI45" s="189">
        <v>3.6738883155932771</v>
      </c>
      <c r="CJ45" s="189">
        <v>8.1772365794149398</v>
      </c>
      <c r="CK45" s="189">
        <v>0.57198591714984259</v>
      </c>
      <c r="CL45" s="189">
        <v>0.38977959024647474</v>
      </c>
      <c r="CM45" s="189">
        <v>0.91617417843308058</v>
      </c>
      <c r="CN45" s="189">
        <v>3.310999101793584</v>
      </c>
      <c r="CO45" s="189">
        <v>4.1081682403120809E-2</v>
      </c>
      <c r="CP45" s="189">
        <v>0.54858762751292089</v>
      </c>
      <c r="CQ45" s="189">
        <v>75.897082447725083</v>
      </c>
      <c r="CR45" s="189">
        <v>9.2498327131996336E-2</v>
      </c>
      <c r="CS45" s="189">
        <v>1.8886889073218638</v>
      </c>
      <c r="CT45" s="189">
        <v>2.6674157129330429</v>
      </c>
      <c r="CU45" s="189">
        <v>0</v>
      </c>
      <c r="CW45" s="189">
        <f t="shared" ref="CW45:DQ45" si="310">(BN45*$W45/1000+($AB48-$AB44)*BN$18/1000)/(($W45+$AA45+$AC45)/1000)</f>
        <v>0.82502594211855362</v>
      </c>
      <c r="CX45" s="189">
        <f t="shared" si="310"/>
        <v>1.1704886580303542</v>
      </c>
      <c r="CY45" s="189">
        <f t="shared" si="310"/>
        <v>1.8023349047231783</v>
      </c>
      <c r="CZ45" s="189">
        <f t="shared" si="310"/>
        <v>2.7386980019871884E-2</v>
      </c>
      <c r="DA45" s="189">
        <f t="shared" si="310"/>
        <v>0</v>
      </c>
      <c r="DB45" s="189">
        <f t="shared" si="310"/>
        <v>2.9352057572841752</v>
      </c>
      <c r="DC45" s="189">
        <f t="shared" si="310"/>
        <v>0</v>
      </c>
      <c r="DD45" s="189">
        <f t="shared" si="310"/>
        <v>2.1456156457532365</v>
      </c>
      <c r="DE45" s="189">
        <f t="shared" si="310"/>
        <v>0.74967077469919363</v>
      </c>
      <c r="DF45" s="189">
        <f t="shared" si="310"/>
        <v>1.3343499855028234</v>
      </c>
      <c r="DG45" s="189">
        <f t="shared" si="310"/>
        <v>1.68787406156477</v>
      </c>
      <c r="DH45" s="189">
        <f t="shared" si="310"/>
        <v>2.0978016032476008</v>
      </c>
      <c r="DI45" s="189">
        <f t="shared" si="310"/>
        <v>1.6878310912519832</v>
      </c>
      <c r="DJ45" s="189">
        <f t="shared" si="310"/>
        <v>0.51610255630225377</v>
      </c>
      <c r="DK45" s="189">
        <f t="shared" si="310"/>
        <v>0.78327549576906008</v>
      </c>
      <c r="DL45" s="189">
        <f t="shared" si="310"/>
        <v>4.0117696603836288</v>
      </c>
      <c r="DM45" s="189">
        <f t="shared" si="310"/>
        <v>0.13981969606179395</v>
      </c>
      <c r="DN45" s="189">
        <f t="shared" si="310"/>
        <v>2.2727436197451225</v>
      </c>
      <c r="DO45" s="189">
        <f t="shared" si="310"/>
        <v>0.7071807911125696</v>
      </c>
      <c r="DP45" s="189">
        <f t="shared" si="310"/>
        <v>0.22467871426076946</v>
      </c>
      <c r="DQ45" s="189">
        <f t="shared" si="310"/>
        <v>1.6908733700131431</v>
      </c>
      <c r="DR45" s="194">
        <f>(CI45*$W45/1000+($AB48-$AB44)*CI$18/1000+2220*(AD48-AD44)/1000)/(($W45+$AA45+$AC45)/1000)</f>
        <v>66.025363297558386</v>
      </c>
      <c r="DS45" s="189">
        <f t="shared" ref="DS45:ED45" si="311">(CJ45*$W45/1000+($AB48-$AB44)*CJ$18/1000)/(($W45+$AA45+$AC45)/1000)</f>
        <v>8.0942513526136946</v>
      </c>
      <c r="DT45" s="189">
        <f t="shared" si="311"/>
        <v>0.56618122009836092</v>
      </c>
      <c r="DU45" s="189">
        <f t="shared" si="311"/>
        <v>0.38582398160228731</v>
      </c>
      <c r="DV45" s="189">
        <f t="shared" si="311"/>
        <v>0.90687654820698371</v>
      </c>
      <c r="DW45" s="189">
        <f t="shared" si="311"/>
        <v>3.2773980180126965</v>
      </c>
      <c r="DX45" s="189">
        <f t="shared" si="311"/>
        <v>4.0664772277249947E-2</v>
      </c>
      <c r="DY45" s="189">
        <f t="shared" si="311"/>
        <v>0.54302038383011997</v>
      </c>
      <c r="DZ45" s="189">
        <f t="shared" si="311"/>
        <v>75.126854444742705</v>
      </c>
      <c r="EA45" s="189">
        <f t="shared" si="311"/>
        <v>9.1559624358603722E-2</v>
      </c>
      <c r="EB45" s="189">
        <f t="shared" si="311"/>
        <v>1.8695218848431876</v>
      </c>
      <c r="EC45" s="189">
        <f t="shared" si="311"/>
        <v>2.6403459203740036</v>
      </c>
      <c r="ED45" s="189">
        <f t="shared" si="311"/>
        <v>0</v>
      </c>
      <c r="EE45" s="53" t="s">
        <v>13</v>
      </c>
      <c r="EF45" s="12" t="s">
        <v>168</v>
      </c>
      <c r="EG45" s="189">
        <f t="shared" ref="EG45" si="312">BN45-CW43</f>
        <v>-2.4418000949417253</v>
      </c>
      <c r="EH45" s="189">
        <f t="shared" ref="EH45" si="313">BO45-CX43</f>
        <v>-0.29781858249348736</v>
      </c>
      <c r="EI45" s="189">
        <f t="shared" ref="EI45" si="314">BP45-CY43</f>
        <v>-0.60483421300592521</v>
      </c>
      <c r="EJ45" s="189">
        <f t="shared" ref="EJ45" si="315">BQ45-CZ43</f>
        <v>-1.0096985869788246</v>
      </c>
      <c r="EK45" s="189">
        <f t="shared" ref="EK45" si="316">BR45-DA43</f>
        <v>-3.6658378179621046E-2</v>
      </c>
      <c r="EL45" s="189">
        <f t="shared" ref="EL45" si="317">BS45-DB43</f>
        <v>-0.16422709752397768</v>
      </c>
      <c r="EM45" s="189">
        <f t="shared" ref="EM45" si="318">BT45-DC43</f>
        <v>0</v>
      </c>
      <c r="EN45" s="189">
        <f t="shared" ref="EN45" si="319">BU45-DD43</f>
        <v>0.44875517233035467</v>
      </c>
      <c r="EO45" s="189">
        <f t="shared" ref="EO45" si="320">BV45-DE43</f>
        <v>-0.17572713872928092</v>
      </c>
      <c r="EP45" s="189">
        <f t="shared" ref="EP45" si="321">BW45-DF43</f>
        <v>5.6827327422296792E-2</v>
      </c>
      <c r="EQ45" s="189">
        <f t="shared" ref="EQ45" si="322">BX45-DG43</f>
        <v>-0.47190268421337933</v>
      </c>
      <c r="ER45" s="189">
        <f t="shared" ref="ER45" si="323">BY45-DH43</f>
        <v>-0.76421533846549439</v>
      </c>
      <c r="ES45" s="189">
        <f t="shared" ref="ES45" si="324">BZ45-DI43</f>
        <v>-0.32835702361977748</v>
      </c>
      <c r="ET45" s="189">
        <f t="shared" ref="ET45" si="325">CA45-DJ43</f>
        <v>-0.17319206048736613</v>
      </c>
      <c r="EU45" s="189">
        <f t="shared" ref="EU45" si="326">CB45-DK43</f>
        <v>-0.22121438575389307</v>
      </c>
      <c r="EV45" s="189">
        <f t="shared" ref="EV45" si="327">CC45-DL43</f>
        <v>-0.46890948666554699</v>
      </c>
      <c r="EW45" s="189">
        <f t="shared" ref="EW45" si="328">CD45-DM43</f>
        <v>-1.1152922588444281</v>
      </c>
      <c r="EX45" s="189">
        <f t="shared" ref="EX45" si="329">CE45-DN43</f>
        <v>7.4579468672286708E-3</v>
      </c>
      <c r="EY45" s="189">
        <f t="shared" ref="EY45" si="330">CF45-DO43</f>
        <v>-0.25480407409470962</v>
      </c>
      <c r="EZ45" s="189">
        <f t="shared" ref="EZ45" si="331">CG45-DP43</f>
        <v>-0.2389303168574643</v>
      </c>
      <c r="FA45" s="189">
        <f t="shared" ref="FA45" si="332">CH45-DQ43</f>
        <v>-0.47303803123942822</v>
      </c>
      <c r="FB45" s="194">
        <f>CI45-DR43</f>
        <v>-40.166725538804684</v>
      </c>
      <c r="FC45" s="189">
        <f t="shared" ref="FC45" si="333">CJ45-DS43</f>
        <v>6.5289161870183641</v>
      </c>
      <c r="FD45" s="189">
        <f t="shared" ref="FD45" si="334">CK45-DT43</f>
        <v>0.27652501014538033</v>
      </c>
      <c r="FE45" s="189">
        <f t="shared" ref="FE45" si="335">CL45-DU43</f>
        <v>0.1313300332035372</v>
      </c>
      <c r="FF45" s="189">
        <f t="shared" ref="FF45" si="336">CM45-DV43</f>
        <v>0.21674962331484071</v>
      </c>
      <c r="FG45" s="189">
        <f t="shared" ref="FG45" si="337">CN45-DW43</f>
        <v>0.26370159373405855</v>
      </c>
      <c r="FH45" s="189">
        <f t="shared" ref="FH45" si="338">CO45-DX43</f>
        <v>2.2045303710587657E-2</v>
      </c>
      <c r="FI45" s="189">
        <f t="shared" ref="FI45" si="339">CP45-DY43</f>
        <v>0.35323085650000841</v>
      </c>
      <c r="FJ45" s="189">
        <f t="shared" ref="FJ45" si="340">CQ45-DZ43</f>
        <v>27.08343505673345</v>
      </c>
      <c r="FK45" s="189">
        <f t="shared" ref="FK45" si="341">CR45-EA43</f>
        <v>-0.16272261967509616</v>
      </c>
      <c r="FL45" s="189">
        <f t="shared" ref="FL45" si="342">CS45-EB43</f>
        <v>1.1603174094862578</v>
      </c>
      <c r="FM45" s="189">
        <f t="shared" ref="FM45" si="343">CT45-EC43</f>
        <v>0.25838619530427831</v>
      </c>
      <c r="FN45" s="189">
        <f t="shared" ref="FN45" si="344">CU45-ED43</f>
        <v>0</v>
      </c>
      <c r="FO45" s="198">
        <f>BA44+BA45</f>
        <v>2.1110226850130145</v>
      </c>
    </row>
    <row r="46" spans="1:171" ht="12.75" customHeight="1" x14ac:dyDescent="0.2">
      <c r="A46" s="17" t="s">
        <v>13</v>
      </c>
      <c r="B46" s="12" t="s">
        <v>171</v>
      </c>
      <c r="C46" s="28">
        <v>42419</v>
      </c>
      <c r="D46" s="63">
        <v>0.41041666666666665</v>
      </c>
      <c r="E46" s="10">
        <f t="shared" si="235"/>
        <v>205.98333333333335</v>
      </c>
      <c r="F46" s="76">
        <f t="shared" si="181"/>
        <v>8.5826388888888889</v>
      </c>
      <c r="G46" s="53">
        <v>11.5</v>
      </c>
      <c r="H46" s="53">
        <v>12</v>
      </c>
      <c r="I46">
        <v>95.8</v>
      </c>
      <c r="J46">
        <v>14.4</v>
      </c>
      <c r="K46" s="53">
        <f t="shared" si="182"/>
        <v>0.5</v>
      </c>
      <c r="L46" s="53">
        <f t="shared" si="308"/>
        <v>0.69999999999999929</v>
      </c>
      <c r="M46">
        <v>5</v>
      </c>
      <c r="N46" s="57">
        <v>11.6</v>
      </c>
      <c r="O46" s="60">
        <v>67</v>
      </c>
      <c r="P46" s="61">
        <v>0</v>
      </c>
      <c r="Q46" s="33">
        <v>2.62</v>
      </c>
      <c r="R46" s="61">
        <v>7.56</v>
      </c>
      <c r="S46" s="60">
        <v>469.7</v>
      </c>
      <c r="T46" s="60">
        <v>167</v>
      </c>
      <c r="U46" s="75">
        <v>5.56</v>
      </c>
      <c r="V46" s="60">
        <v>4</v>
      </c>
      <c r="W46" s="71">
        <f t="shared" si="183"/>
        <v>252.39999999999998</v>
      </c>
      <c r="X46" s="85">
        <f t="shared" si="184"/>
        <v>95</v>
      </c>
      <c r="Y46" s="33">
        <v>5.2</v>
      </c>
      <c r="Z46" s="33">
        <f t="shared" si="175"/>
        <v>26.6</v>
      </c>
      <c r="AA46" s="33">
        <v>0</v>
      </c>
      <c r="AB46" s="33">
        <f t="shared" si="176"/>
        <v>40</v>
      </c>
      <c r="AC46" s="33">
        <v>2.6</v>
      </c>
      <c r="AD46" s="33">
        <f t="shared" si="177"/>
        <v>8.8000000000000007</v>
      </c>
      <c r="AE46" s="22">
        <f t="shared" si="178"/>
        <v>205.98333333333335</v>
      </c>
      <c r="AF46" s="54">
        <f t="shared" si="185"/>
        <v>189.8491772898505</v>
      </c>
      <c r="AG46" s="167">
        <f t="shared" si="64"/>
        <v>3.6510412657816743E-3</v>
      </c>
      <c r="AH46"/>
      <c r="AI46" s="22">
        <f t="shared" si="186"/>
        <v>2812900000</v>
      </c>
      <c r="AJ46" s="174">
        <f t="shared" si="192"/>
        <v>9.056303101017274E-2</v>
      </c>
      <c r="AK46" s="174">
        <f t="shared" si="193"/>
        <v>3.6346366960604416E-3</v>
      </c>
      <c r="AL46" s="172"/>
      <c r="AM46" s="187">
        <f t="shared" si="194"/>
        <v>11.420138888888898</v>
      </c>
      <c r="AN46" s="187"/>
      <c r="AO46" s="187"/>
      <c r="AP46" s="174"/>
      <c r="AQ46" s="189">
        <f t="shared" si="187"/>
        <v>34.117019607843147</v>
      </c>
      <c r="AR46" s="189">
        <f t="shared" si="188"/>
        <v>66.316862745098049</v>
      </c>
      <c r="AS46" s="189">
        <f t="shared" si="189"/>
        <v>0</v>
      </c>
      <c r="AT46" s="189">
        <f t="shared" si="190"/>
        <v>2.5932862745098042</v>
      </c>
      <c r="AU46" s="189">
        <f t="shared" si="191"/>
        <v>7.4829176470588248</v>
      </c>
      <c r="AV46" s="190" t="s">
        <v>172</v>
      </c>
      <c r="AW46" s="189">
        <f t="shared" si="196"/>
        <v>16.373458235753318</v>
      </c>
      <c r="AX46" s="189">
        <f t="shared" si="197"/>
        <v>7.2129586260733802</v>
      </c>
      <c r="AY46" s="189">
        <f t="shared" si="198"/>
        <v>0</v>
      </c>
      <c r="AZ46" s="189">
        <f t="shared" si="199"/>
        <v>-1.669008587041354E-2</v>
      </c>
      <c r="BA46" s="189">
        <f t="shared" si="200"/>
        <v>7.6721311475409948E-2</v>
      </c>
      <c r="BB46" s="190" t="s">
        <v>172</v>
      </c>
      <c r="BC46" s="189"/>
      <c r="BD46" s="189"/>
      <c r="BE46" s="189"/>
      <c r="BF46" s="189"/>
      <c r="BG46" s="189"/>
      <c r="BH46" s="189"/>
      <c r="BI46" s="189"/>
      <c r="BJ46" s="189"/>
      <c r="BK46" s="189"/>
      <c r="BL46" s="189"/>
      <c r="BN46" s="189"/>
      <c r="BO46" s="189"/>
      <c r="BP46" s="189"/>
      <c r="BQ46" s="189"/>
      <c r="BR46" s="189"/>
      <c r="BS46" s="189"/>
      <c r="BT46" s="189"/>
      <c r="BU46" s="189"/>
      <c r="BV46" s="189"/>
      <c r="BW46" s="189"/>
      <c r="BX46" s="189"/>
      <c r="BY46" s="189"/>
      <c r="BZ46" s="189"/>
      <c r="CA46" s="189"/>
      <c r="CB46" s="189"/>
      <c r="CC46" s="189"/>
      <c r="CD46" s="189"/>
      <c r="CE46" s="189"/>
      <c r="CF46" s="189"/>
      <c r="CG46" s="189"/>
      <c r="CH46" s="189"/>
      <c r="CI46" s="189"/>
      <c r="CJ46" s="189"/>
      <c r="CK46" s="189"/>
      <c r="CL46" s="189"/>
      <c r="CM46" s="189"/>
      <c r="CN46" s="189"/>
      <c r="CO46" s="189"/>
      <c r="CP46" s="189"/>
      <c r="CQ46" s="189"/>
      <c r="CR46" s="189"/>
      <c r="CS46" s="189"/>
      <c r="CT46" s="189"/>
      <c r="CU46" s="189"/>
      <c r="CW46" s="189"/>
      <c r="CX46" s="189"/>
      <c r="CY46" s="189"/>
      <c r="CZ46" s="189"/>
      <c r="DA46" s="189"/>
      <c r="DB46" s="189"/>
      <c r="DC46" s="189"/>
      <c r="DD46" s="189"/>
      <c r="DE46" s="189"/>
      <c r="DF46" s="189"/>
      <c r="DG46" s="189"/>
      <c r="DH46" s="189"/>
      <c r="DI46" s="189"/>
      <c r="DJ46" s="189"/>
      <c r="DK46" s="189"/>
      <c r="DL46" s="189"/>
      <c r="DM46" s="189"/>
      <c r="DN46" s="189"/>
      <c r="DO46" s="189"/>
      <c r="DP46" s="189"/>
      <c r="DQ46" s="189"/>
      <c r="DR46" s="194"/>
      <c r="DS46" s="189"/>
      <c r="DT46" s="189"/>
      <c r="DU46" s="189"/>
      <c r="DV46" s="189"/>
      <c r="DW46" s="189"/>
      <c r="DX46" s="189"/>
      <c r="DY46" s="189"/>
      <c r="DZ46" s="189"/>
      <c r="EA46" s="189"/>
      <c r="EB46" s="189"/>
      <c r="EC46" s="189"/>
      <c r="ED46" s="189"/>
      <c r="EE46" s="53" t="s">
        <v>13</v>
      </c>
      <c r="EF46" s="12" t="s">
        <v>171</v>
      </c>
      <c r="EG46" s="189"/>
      <c r="EH46" s="189"/>
      <c r="EI46" s="189"/>
      <c r="EJ46" s="189"/>
      <c r="EK46" s="189"/>
      <c r="EL46" s="189"/>
      <c r="EM46" s="189"/>
      <c r="EN46" s="189"/>
      <c r="EO46" s="189"/>
      <c r="EP46" s="189"/>
      <c r="EQ46" s="189"/>
      <c r="ER46" s="189"/>
      <c r="ES46" s="189"/>
      <c r="ET46" s="189"/>
      <c r="EU46" s="189"/>
      <c r="EV46" s="189"/>
      <c r="EW46" s="189"/>
      <c r="EX46" s="189"/>
      <c r="EY46" s="189"/>
      <c r="EZ46" s="189"/>
      <c r="FA46" s="189"/>
      <c r="FB46" s="194"/>
      <c r="FC46" s="189"/>
      <c r="FD46" s="189"/>
      <c r="FE46" s="189"/>
      <c r="FF46" s="189"/>
      <c r="FG46" s="189"/>
      <c r="FH46" s="189"/>
      <c r="FI46" s="189"/>
      <c r="FJ46" s="189"/>
      <c r="FK46" s="189"/>
      <c r="FL46" s="189"/>
      <c r="FM46" s="189"/>
      <c r="FN46" s="189"/>
      <c r="FO46" s="6"/>
    </row>
    <row r="47" spans="1:171" ht="14.25" customHeight="1" x14ac:dyDescent="0.2">
      <c r="A47" s="17" t="s">
        <v>13</v>
      </c>
      <c r="B47" s="12" t="s">
        <v>173</v>
      </c>
      <c r="C47" s="28">
        <v>42420</v>
      </c>
      <c r="D47" s="63">
        <v>0.53263888888888888</v>
      </c>
      <c r="E47" s="10">
        <f t="shared" si="235"/>
        <v>232.91666666666666</v>
      </c>
      <c r="F47" s="76">
        <f t="shared" si="181"/>
        <v>9.7048611111111107</v>
      </c>
      <c r="G47" s="53">
        <v>8.35</v>
      </c>
      <c r="H47" s="53">
        <v>8.94</v>
      </c>
      <c r="I47">
        <v>93.4</v>
      </c>
      <c r="J47">
        <v>14.4</v>
      </c>
      <c r="K47" s="53">
        <f t="shared" si="182"/>
        <v>0.58999999999999986</v>
      </c>
      <c r="L47" s="53">
        <f t="shared" si="308"/>
        <v>3.76</v>
      </c>
      <c r="M47">
        <v>2</v>
      </c>
      <c r="N47" s="57">
        <v>31.3</v>
      </c>
      <c r="O47" s="60">
        <v>72.400000000000006</v>
      </c>
      <c r="P47" s="61">
        <v>0</v>
      </c>
      <c r="Q47" s="33">
        <v>2.33</v>
      </c>
      <c r="R47" s="61">
        <v>7.61</v>
      </c>
      <c r="S47" s="60">
        <v>545.4</v>
      </c>
      <c r="T47" s="60">
        <v>177</v>
      </c>
      <c r="U47" s="75">
        <v>5.75</v>
      </c>
      <c r="V47" s="60">
        <v>4</v>
      </c>
      <c r="W47" s="71">
        <f t="shared" si="183"/>
        <v>253.79999999999995</v>
      </c>
      <c r="X47" s="85">
        <f t="shared" si="184"/>
        <v>99</v>
      </c>
      <c r="Y47" s="33">
        <v>4.7</v>
      </c>
      <c r="Z47" s="33">
        <f t="shared" si="175"/>
        <v>31.3</v>
      </c>
      <c r="AA47" s="33">
        <v>0</v>
      </c>
      <c r="AB47" s="33">
        <f t="shared" si="176"/>
        <v>40</v>
      </c>
      <c r="AC47" s="33">
        <v>0.7</v>
      </c>
      <c r="AD47" s="33">
        <f t="shared" si="177"/>
        <v>9.5</v>
      </c>
      <c r="AE47" s="22">
        <f t="shared" si="178"/>
        <v>232.91666666666666</v>
      </c>
      <c r="AF47" s="54">
        <f t="shared" si="185"/>
        <v>-58.324304808685852</v>
      </c>
      <c r="AG47" s="167">
        <f t="shared" si="64"/>
        <v>-1.1884362494051013E-2</v>
      </c>
      <c r="AH47">
        <f>LN(G47/G45)/(AE47-AE45)</f>
        <v>-4.4187795236396077E-3</v>
      </c>
      <c r="AI47" s="22">
        <f t="shared" si="186"/>
        <v>2074139999.9999998</v>
      </c>
      <c r="AJ47" s="174">
        <f t="shared" si="192"/>
        <v>-0.30466936970018865</v>
      </c>
      <c r="AK47" s="174">
        <f t="shared" si="193"/>
        <v>-1.1311981548274341E-2</v>
      </c>
      <c r="AL47" s="172">
        <f>LN(AI47/AI45)/(AE47-AE45)</f>
        <v>-4.1293411512057085E-3</v>
      </c>
      <c r="AM47" s="187">
        <f t="shared" si="194"/>
        <v>11.138055555555546</v>
      </c>
      <c r="AN47" s="187">
        <f>AM46+AM47</f>
        <v>22.558194444444446</v>
      </c>
      <c r="AO47" s="187"/>
      <c r="AP47" s="174"/>
      <c r="AQ47" s="189">
        <f t="shared" si="187"/>
        <v>37.32</v>
      </c>
      <c r="AR47" s="189">
        <f t="shared" si="188"/>
        <v>72.20086444007859</v>
      </c>
      <c r="AS47" s="189">
        <f t="shared" si="189"/>
        <v>0</v>
      </c>
      <c r="AT47" s="189">
        <f t="shared" si="190"/>
        <v>2.3235913555992145</v>
      </c>
      <c r="AU47" s="189">
        <f t="shared" si="191"/>
        <v>7.5890687622789788</v>
      </c>
      <c r="AV47" s="190" t="s">
        <v>174</v>
      </c>
      <c r="AW47" s="189">
        <f t="shared" si="196"/>
        <v>2.8170196078431466</v>
      </c>
      <c r="AX47" s="189">
        <f t="shared" si="197"/>
        <v>6.0831372549019562</v>
      </c>
      <c r="AY47" s="189">
        <f t="shared" si="198"/>
        <v>0</v>
      </c>
      <c r="AZ47" s="189">
        <f t="shared" si="199"/>
        <v>0.26328627450980413</v>
      </c>
      <c r="BA47" s="189">
        <f t="shared" si="200"/>
        <v>0.12708235294117554</v>
      </c>
      <c r="BB47" s="190" t="s">
        <v>174</v>
      </c>
      <c r="BC47" s="189">
        <f>(AW46+AW47)/$AN47</f>
        <v>0.85070983366413133</v>
      </c>
      <c r="BD47" s="189">
        <f>(AX46+AX47)/$AN47</f>
        <v>0.58941312496088771</v>
      </c>
      <c r="BE47" s="189">
        <f>(AY46+AY47)/$AN47</f>
        <v>0</v>
      </c>
      <c r="BF47" s="189">
        <f>(AZ46+AZ47)/$AN47</f>
        <v>1.0931557011209354E-2</v>
      </c>
      <c r="BG47" s="189">
        <f>(BA46+BA47)/$AN47</f>
        <v>9.0345734415272563E-3</v>
      </c>
      <c r="BH47" s="189"/>
      <c r="BI47" s="189"/>
      <c r="BJ47" s="189"/>
      <c r="BK47" s="189"/>
      <c r="BL47" s="189"/>
      <c r="BN47" s="189"/>
      <c r="BO47" s="189"/>
      <c r="BP47" s="189"/>
      <c r="BQ47" s="189"/>
      <c r="BR47" s="189"/>
      <c r="BS47" s="189"/>
      <c r="BT47" s="189"/>
      <c r="BU47" s="189"/>
      <c r="BV47" s="189"/>
      <c r="BW47" s="189"/>
      <c r="BX47" s="189"/>
      <c r="BY47" s="189"/>
      <c r="BZ47" s="189"/>
      <c r="CA47" s="189"/>
      <c r="CB47" s="189"/>
      <c r="CC47" s="189"/>
      <c r="CD47" s="189"/>
      <c r="CE47" s="189"/>
      <c r="CF47" s="189"/>
      <c r="CG47" s="189"/>
      <c r="CH47" s="189"/>
      <c r="CI47" s="189"/>
      <c r="CJ47" s="189"/>
      <c r="CK47" s="189"/>
      <c r="CL47" s="189"/>
      <c r="CM47" s="189"/>
      <c r="CN47" s="189"/>
      <c r="CO47" s="189"/>
      <c r="CP47" s="189"/>
      <c r="CQ47" s="189"/>
      <c r="CR47" s="189"/>
      <c r="CS47" s="189"/>
      <c r="CT47" s="189"/>
      <c r="CU47" s="189"/>
      <c r="CW47" s="189"/>
      <c r="CX47" s="189"/>
      <c r="CY47" s="189"/>
      <c r="CZ47" s="189"/>
      <c r="DA47" s="189"/>
      <c r="DB47" s="189"/>
      <c r="DC47" s="189"/>
      <c r="DD47" s="189"/>
      <c r="DE47" s="189"/>
      <c r="DF47" s="189"/>
      <c r="DG47" s="189"/>
      <c r="DH47" s="189"/>
      <c r="DI47" s="189"/>
      <c r="DJ47" s="189"/>
      <c r="DK47" s="189"/>
      <c r="DL47" s="189"/>
      <c r="DM47" s="189"/>
      <c r="DN47" s="189"/>
      <c r="DO47" s="189"/>
      <c r="DP47" s="189"/>
      <c r="DQ47" s="189"/>
      <c r="DR47" s="194"/>
      <c r="DS47" s="189"/>
      <c r="DT47" s="189"/>
      <c r="DU47" s="189"/>
      <c r="DV47" s="189"/>
      <c r="DW47" s="189"/>
      <c r="DX47" s="189"/>
      <c r="DY47" s="189"/>
      <c r="DZ47" s="189"/>
      <c r="EA47" s="189"/>
      <c r="EB47" s="189"/>
      <c r="EC47" s="189"/>
      <c r="ED47" s="189"/>
      <c r="EE47" s="53" t="s">
        <v>13</v>
      </c>
      <c r="EF47" s="12" t="s">
        <v>173</v>
      </c>
      <c r="EG47" s="189"/>
      <c r="EH47" s="189"/>
      <c r="EI47" s="189"/>
      <c r="EJ47" s="189"/>
      <c r="EK47" s="189"/>
      <c r="EL47" s="189"/>
      <c r="EM47" s="189"/>
      <c r="EN47" s="189"/>
      <c r="EO47" s="189"/>
      <c r="EP47" s="189"/>
      <c r="EQ47" s="189"/>
      <c r="ER47" s="189"/>
      <c r="ES47" s="189"/>
      <c r="ET47" s="189"/>
      <c r="EU47" s="189"/>
      <c r="EV47" s="189"/>
      <c r="EW47" s="189"/>
      <c r="EX47" s="189"/>
      <c r="EY47" s="189"/>
      <c r="EZ47" s="189"/>
      <c r="FA47" s="189"/>
      <c r="FB47" s="194"/>
      <c r="FC47" s="189"/>
      <c r="FD47" s="189"/>
      <c r="FE47" s="189"/>
      <c r="FF47" s="189"/>
      <c r="FG47" s="189"/>
      <c r="FH47" s="189"/>
      <c r="FI47" s="189"/>
      <c r="FJ47" s="189"/>
      <c r="FK47" s="189"/>
      <c r="FL47" s="189"/>
      <c r="FM47" s="189"/>
      <c r="FN47" s="189"/>
      <c r="FO47" s="6"/>
    </row>
    <row r="48" spans="1:171" ht="14.25" customHeight="1" x14ac:dyDescent="0.2">
      <c r="A48" s="17" t="s">
        <v>13</v>
      </c>
      <c r="B48" s="12" t="s">
        <v>175</v>
      </c>
      <c r="C48" s="28">
        <v>42421</v>
      </c>
      <c r="D48" s="63">
        <v>0.52569444444444446</v>
      </c>
      <c r="E48" s="10">
        <f t="shared" si="235"/>
        <v>256.75</v>
      </c>
      <c r="F48" s="76">
        <f t="shared" si="181"/>
        <v>10.697916666666666</v>
      </c>
      <c r="G48" s="53">
        <v>7.96</v>
      </c>
      <c r="H48" s="53">
        <v>9.0299999999999994</v>
      </c>
      <c r="I48">
        <v>88.2</v>
      </c>
      <c r="J48">
        <v>14.2</v>
      </c>
      <c r="K48" s="53">
        <f t="shared" si="182"/>
        <v>1.0699999999999994</v>
      </c>
      <c r="L48" s="53">
        <f t="shared" si="308"/>
        <v>3.67</v>
      </c>
      <c r="M48">
        <v>2</v>
      </c>
      <c r="N48" s="57">
        <v>24.2</v>
      </c>
      <c r="O48" s="60">
        <v>78</v>
      </c>
      <c r="P48" s="61">
        <v>0</v>
      </c>
      <c r="Q48" s="33">
        <v>2.4</v>
      </c>
      <c r="R48" s="61">
        <v>7.69</v>
      </c>
      <c r="S48" s="60">
        <v>565.20000000000005</v>
      </c>
      <c r="T48" s="60">
        <v>186</v>
      </c>
      <c r="U48" s="75">
        <v>6</v>
      </c>
      <c r="V48" s="60">
        <v>4</v>
      </c>
      <c r="W48" s="71">
        <f t="shared" si="183"/>
        <v>254.89999999999998</v>
      </c>
      <c r="X48" s="85">
        <f t="shared" si="184"/>
        <v>103</v>
      </c>
      <c r="Y48" s="33">
        <v>3.8</v>
      </c>
      <c r="Z48" s="33">
        <f t="shared" si="175"/>
        <v>35.1</v>
      </c>
      <c r="AA48" s="33">
        <v>0</v>
      </c>
      <c r="AB48" s="33">
        <f t="shared" si="176"/>
        <v>40</v>
      </c>
      <c r="AC48" s="33">
        <v>1.3</v>
      </c>
      <c r="AD48" s="33">
        <f t="shared" si="177"/>
        <v>10.8</v>
      </c>
      <c r="AE48" s="22">
        <f t="shared" si="178"/>
        <v>256.75</v>
      </c>
      <c r="AF48" s="54">
        <f t="shared" si="185"/>
        <v>-345.37175208512258</v>
      </c>
      <c r="AG48" s="167">
        <f t="shared" si="64"/>
        <v>-2.0069596785932502E-3</v>
      </c>
      <c r="AH48"/>
      <c r="AI48" s="22">
        <f t="shared" si="186"/>
        <v>1988407999.9999998</v>
      </c>
      <c r="AJ48" s="174">
        <f t="shared" si="192"/>
        <v>-4.2212291374318839E-2</v>
      </c>
      <c r="AK48" s="174">
        <f t="shared" si="193"/>
        <v>-1.7711450926287617E-3</v>
      </c>
      <c r="AL48" s="172"/>
      <c r="AM48" s="187">
        <f t="shared" si="194"/>
        <v>8.0983680555555591</v>
      </c>
      <c r="AN48" s="187"/>
      <c r="AO48" s="187"/>
      <c r="AP48" s="174"/>
      <c r="AQ48" s="189">
        <f t="shared" si="187"/>
        <v>35.341842310694766</v>
      </c>
      <c r="AR48" s="189">
        <f t="shared" si="188"/>
        <v>77.604215456674467</v>
      </c>
      <c r="AS48" s="189">
        <f t="shared" si="189"/>
        <v>0</v>
      </c>
      <c r="AT48" s="189">
        <f t="shared" si="190"/>
        <v>2.3878220140515221</v>
      </c>
      <c r="AU48" s="189">
        <f t="shared" si="191"/>
        <v>7.6509797033567519</v>
      </c>
      <c r="AV48" s="190" t="s">
        <v>176</v>
      </c>
      <c r="AW48" s="189">
        <f t="shared" si="196"/>
        <v>13.120000000000001</v>
      </c>
      <c r="AX48" s="189">
        <f t="shared" si="197"/>
        <v>5.7991355599214103</v>
      </c>
      <c r="AY48" s="189">
        <f t="shared" si="198"/>
        <v>0</v>
      </c>
      <c r="AZ48" s="189">
        <f t="shared" si="199"/>
        <v>-7.640864440078543E-2</v>
      </c>
      <c r="BA48" s="189">
        <f t="shared" si="200"/>
        <v>0.10093123772102164</v>
      </c>
      <c r="BB48" s="190" t="s">
        <v>176</v>
      </c>
      <c r="BC48" s="189"/>
      <c r="BD48" s="189"/>
      <c r="BE48" s="189"/>
      <c r="BF48" s="189"/>
      <c r="BG48" s="189"/>
      <c r="BH48" s="189"/>
      <c r="BI48" s="189"/>
      <c r="BJ48" s="189"/>
      <c r="BK48" s="189"/>
      <c r="BL48" s="189"/>
      <c r="BN48" s="189"/>
      <c r="BO48" s="189"/>
      <c r="BP48" s="189"/>
      <c r="BQ48" s="189"/>
      <c r="BR48" s="189"/>
      <c r="BS48" s="189"/>
      <c r="BT48" s="189"/>
      <c r="BU48" s="189"/>
      <c r="BV48" s="189"/>
      <c r="BW48" s="189"/>
      <c r="BX48" s="189"/>
      <c r="BY48" s="189"/>
      <c r="BZ48" s="189"/>
      <c r="CA48" s="189"/>
      <c r="CB48" s="189"/>
      <c r="CC48" s="189"/>
      <c r="CD48" s="189"/>
      <c r="CE48" s="189"/>
      <c r="CF48" s="189"/>
      <c r="CG48" s="189"/>
      <c r="CH48" s="189"/>
      <c r="CI48" s="189"/>
      <c r="CJ48" s="189"/>
      <c r="CK48" s="189"/>
      <c r="CL48" s="189"/>
      <c r="CM48" s="189"/>
      <c r="CN48" s="189"/>
      <c r="CO48" s="189"/>
      <c r="CP48" s="189"/>
      <c r="CQ48" s="189"/>
      <c r="CR48" s="189"/>
      <c r="CS48" s="189"/>
      <c r="CT48" s="189"/>
      <c r="CU48" s="189"/>
      <c r="CW48" s="189"/>
      <c r="CX48" s="189"/>
      <c r="CY48" s="189"/>
      <c r="CZ48" s="189"/>
      <c r="DA48" s="189"/>
      <c r="DB48" s="189"/>
      <c r="DC48" s="189"/>
      <c r="DD48" s="189"/>
      <c r="DE48" s="189"/>
      <c r="DF48" s="189"/>
      <c r="DG48" s="189"/>
      <c r="DH48" s="189"/>
      <c r="DI48" s="189"/>
      <c r="DJ48" s="189"/>
      <c r="DK48" s="189"/>
      <c r="DL48" s="189"/>
      <c r="DM48" s="189"/>
      <c r="DN48" s="189"/>
      <c r="DO48" s="189"/>
      <c r="DP48" s="189"/>
      <c r="DQ48" s="189"/>
      <c r="DR48" s="194"/>
      <c r="DS48" s="189"/>
      <c r="DT48" s="189"/>
      <c r="DU48" s="189"/>
      <c r="DV48" s="189"/>
      <c r="DW48" s="189"/>
      <c r="DX48" s="189"/>
      <c r="DY48" s="189"/>
      <c r="DZ48" s="189"/>
      <c r="EA48" s="189"/>
      <c r="EB48" s="189"/>
      <c r="EC48" s="189"/>
      <c r="ED48" s="189"/>
      <c r="EE48" s="53" t="s">
        <v>13</v>
      </c>
      <c r="EF48" s="12" t="s">
        <v>175</v>
      </c>
      <c r="EG48" s="189"/>
      <c r="EH48" s="189"/>
      <c r="EI48" s="189"/>
      <c r="EJ48" s="189"/>
      <c r="EK48" s="189"/>
      <c r="EL48" s="189"/>
      <c r="EM48" s="189"/>
      <c r="EN48" s="189"/>
      <c r="EO48" s="189"/>
      <c r="EP48" s="189"/>
      <c r="EQ48" s="189"/>
      <c r="ER48" s="189"/>
      <c r="ES48" s="189"/>
      <c r="ET48" s="189"/>
      <c r="EU48" s="189"/>
      <c r="EV48" s="189"/>
      <c r="EW48" s="189"/>
      <c r="EX48" s="189"/>
      <c r="EY48" s="189"/>
      <c r="EZ48" s="189"/>
      <c r="FA48" s="189"/>
      <c r="FB48" s="194"/>
      <c r="FC48" s="189"/>
      <c r="FD48" s="189"/>
      <c r="FE48" s="189"/>
      <c r="FF48" s="189"/>
      <c r="FG48" s="189"/>
      <c r="FH48" s="189"/>
      <c r="FI48" s="189"/>
      <c r="FJ48" s="189"/>
      <c r="FK48" s="189"/>
      <c r="FL48" s="189"/>
      <c r="FM48" s="189"/>
      <c r="FN48" s="189"/>
      <c r="FO48" s="6"/>
    </row>
    <row r="49" spans="1:171" x14ac:dyDescent="0.2">
      <c r="A49" s="17" t="s">
        <v>13</v>
      </c>
      <c r="B49" s="12" t="s">
        <v>177</v>
      </c>
      <c r="C49" s="28">
        <v>42422</v>
      </c>
      <c r="D49" s="63">
        <v>0.35138888888888892</v>
      </c>
      <c r="E49" s="10">
        <f t="shared" si="235"/>
        <v>276.56666666666666</v>
      </c>
      <c r="F49" s="76">
        <f t="shared" si="181"/>
        <v>11.52361111111111</v>
      </c>
      <c r="G49" s="53">
        <v>6.61</v>
      </c>
      <c r="H49" s="53">
        <v>7.79</v>
      </c>
      <c r="I49">
        <v>84.9</v>
      </c>
      <c r="J49">
        <v>14</v>
      </c>
      <c r="K49" s="53">
        <f t="shared" si="182"/>
        <v>1.1799999999999997</v>
      </c>
      <c r="L49" s="53">
        <f t="shared" si="308"/>
        <v>4.9099999999999993</v>
      </c>
      <c r="M49">
        <v>3</v>
      </c>
      <c r="N49" s="57">
        <v>26.3</v>
      </c>
      <c r="O49" s="60">
        <v>79.599999999999994</v>
      </c>
      <c r="P49" s="61">
        <v>0</v>
      </c>
      <c r="Q49" s="33">
        <v>2.65</v>
      </c>
      <c r="R49" s="61">
        <v>8.01</v>
      </c>
      <c r="S49" s="60"/>
      <c r="T49" s="60">
        <v>191</v>
      </c>
      <c r="U49" s="75">
        <v>6.4</v>
      </c>
      <c r="V49" s="60">
        <v>12</v>
      </c>
      <c r="W49" s="71">
        <f t="shared" si="183"/>
        <v>253.99999999999997</v>
      </c>
      <c r="X49" s="85">
        <f t="shared" si="184"/>
        <v>115</v>
      </c>
      <c r="Y49" s="33">
        <v>2.4</v>
      </c>
      <c r="Z49" s="33">
        <f t="shared" si="175"/>
        <v>37.5</v>
      </c>
      <c r="AA49" s="33">
        <v>0</v>
      </c>
      <c r="AB49" s="33">
        <f t="shared" si="176"/>
        <v>40</v>
      </c>
      <c r="AC49" s="33">
        <v>0.7</v>
      </c>
      <c r="AD49" s="33">
        <f t="shared" si="177"/>
        <v>11.5</v>
      </c>
      <c r="AE49" s="22">
        <f t="shared" si="178"/>
        <v>276.56666666666666</v>
      </c>
      <c r="AF49" s="54">
        <f t="shared" si="185"/>
        <v>-73.910199659431001</v>
      </c>
      <c r="AG49" s="167">
        <f t="shared" si="64"/>
        <v>-9.3782344487483623E-3</v>
      </c>
      <c r="AH49">
        <f>LN(G49/G47)/(AE49-AE47)</f>
        <v>-5.3534452462581693E-3</v>
      </c>
      <c r="AI49" s="22">
        <f t="shared" si="186"/>
        <v>1658448999.9999998</v>
      </c>
      <c r="AJ49" s="174">
        <f t="shared" si="192"/>
        <v>-0.1814514903117975</v>
      </c>
      <c r="AK49" s="174">
        <f t="shared" si="193"/>
        <v>-9.1565091831016417E-3</v>
      </c>
      <c r="AL49" s="172">
        <f>LN(AI49/AI47)/(AE49-AE47)</f>
        <v>-5.1240270718468798E-3</v>
      </c>
      <c r="AM49" s="187">
        <f t="shared" si="194"/>
        <v>6.0151840277777771</v>
      </c>
      <c r="AN49" s="187">
        <f>AM48+AM49</f>
        <v>14.113552083333335</v>
      </c>
      <c r="AO49" s="187">
        <f t="shared" ref="AO49" si="345">AM48+AM49+AM47+AM46</f>
        <v>36.671746527777778</v>
      </c>
      <c r="AP49" s="174"/>
      <c r="AQ49" s="189">
        <f t="shared" si="187"/>
        <v>32.329014526894383</v>
      </c>
      <c r="AR49" s="189">
        <f t="shared" si="188"/>
        <v>79.381232822928936</v>
      </c>
      <c r="AS49" s="189">
        <f t="shared" si="189"/>
        <v>0</v>
      </c>
      <c r="AT49" s="189">
        <f t="shared" si="190"/>
        <v>2.6427169218688653</v>
      </c>
      <c r="AU49" s="189">
        <f t="shared" si="191"/>
        <v>7.9879858657243812</v>
      </c>
      <c r="AV49" s="190" t="s">
        <v>178</v>
      </c>
      <c r="AW49" s="189">
        <f t="shared" si="196"/>
        <v>9.041842310694765</v>
      </c>
      <c r="AX49" s="189">
        <f t="shared" si="197"/>
        <v>1.9957845433255272</v>
      </c>
      <c r="AY49" s="189">
        <f t="shared" si="198"/>
        <v>0</v>
      </c>
      <c r="AZ49" s="189">
        <f t="shared" si="199"/>
        <v>-0.26217798594847785</v>
      </c>
      <c r="BA49" s="189">
        <f t="shared" si="200"/>
        <v>0.35902029664324786</v>
      </c>
      <c r="BB49" s="190" t="s">
        <v>178</v>
      </c>
      <c r="BC49" s="189">
        <f>(AW48+AW49)/$AN49</f>
        <v>1.570252632352251</v>
      </c>
      <c r="BD49" s="189">
        <f>(AX48+AX49)/$AN49</f>
        <v>0.55230037464855797</v>
      </c>
      <c r="BE49" s="189">
        <f>(AY48+AY49)/$AN49</f>
        <v>0</v>
      </c>
      <c r="BF49" s="189">
        <f>(AZ48+AZ49)/$AN49</f>
        <v>-2.3990178259171165E-2</v>
      </c>
      <c r="BG49" s="189">
        <f>(BA48+BA49)/$AN49</f>
        <v>3.2589353243498875E-2</v>
      </c>
      <c r="BH49" s="189">
        <f>(AW48+AW49+AW47+AW46)/$AO49</f>
        <v>1.1276343253236674</v>
      </c>
      <c r="BI49" s="189">
        <f>(AX48+AX49+AX47+AX46)/$AO49</f>
        <v>0.57512984739481787</v>
      </c>
      <c r="BJ49" s="189">
        <f>(AY48+AY49+AY47+AY46)/$AO49</f>
        <v>0</v>
      </c>
      <c r="BK49" s="189">
        <f>(AZ48+AZ49+AZ47+AZ46)/$AO49</f>
        <v>-2.5084826990771389E-3</v>
      </c>
      <c r="BL49" s="189">
        <f>(BA48+BA49+BA47+BA46)/$AO49</f>
        <v>1.8099906920933797E-2</v>
      </c>
      <c r="BN49" s="189">
        <v>0.65475886019123031</v>
      </c>
      <c r="BO49" s="189">
        <v>1.1006644719646652</v>
      </c>
      <c r="BP49" s="189">
        <v>1.0486358177306185</v>
      </c>
      <c r="BQ49" s="189">
        <v>0</v>
      </c>
      <c r="BR49" s="189">
        <v>0</v>
      </c>
      <c r="BS49" s="189">
        <v>2.9928490119654936</v>
      </c>
      <c r="BT49" s="189">
        <v>2.8269881011674648E-2</v>
      </c>
      <c r="BU49" s="189">
        <v>2.153933262299446</v>
      </c>
      <c r="BV49" s="189">
        <v>0.74655591009373057</v>
      </c>
      <c r="BW49" s="189">
        <v>1.2490048508821128</v>
      </c>
      <c r="BX49" s="189">
        <v>1.5229232913547659</v>
      </c>
      <c r="BY49" s="189">
        <v>1.9285340633983434</v>
      </c>
      <c r="BZ49" s="189">
        <v>1.5203009529988649</v>
      </c>
      <c r="CA49" s="189">
        <v>0.42291511925072867</v>
      </c>
      <c r="CB49" s="189">
        <v>0.65870012207783735</v>
      </c>
      <c r="CC49" s="189">
        <v>3.8273042402167756</v>
      </c>
      <c r="CD49" s="189">
        <v>0.12747238082328322</v>
      </c>
      <c r="CE49" s="189">
        <v>1.8170529649544513</v>
      </c>
      <c r="CF49" s="189">
        <v>0.49988476906301949</v>
      </c>
      <c r="CG49" s="189">
        <v>0.24594573840466125</v>
      </c>
      <c r="CH49" s="189">
        <v>1.5393868289398054</v>
      </c>
      <c r="CI49" s="189">
        <v>27.812456158678021</v>
      </c>
      <c r="CJ49" s="189">
        <v>19.796597813083853</v>
      </c>
      <c r="CK49" s="189">
        <v>0.76771954041976564</v>
      </c>
      <c r="CL49" s="189">
        <v>0.60424960245661763</v>
      </c>
      <c r="CM49" s="189">
        <v>0.74150594025708383</v>
      </c>
      <c r="CN49" s="189">
        <v>2.7454285829193377</v>
      </c>
      <c r="CO49" s="189">
        <v>0.16238037756512072</v>
      </c>
      <c r="CP49" s="189">
        <v>0.63522813918280374</v>
      </c>
      <c r="CQ49" s="189">
        <v>122.51746402959556</v>
      </c>
      <c r="CR49" s="189">
        <v>0.25336527539237097</v>
      </c>
      <c r="CS49" s="189">
        <v>0.69396160222610792</v>
      </c>
      <c r="CT49" s="189">
        <v>2.7088443252777066</v>
      </c>
      <c r="CU49" s="189">
        <v>0.3419720899527392</v>
      </c>
      <c r="CW49" s="189">
        <f t="shared" ref="CW49:DQ49" si="346">(BN49*$W49/1000+($AB50-$AB48)*BN$18/1000)/(($W49+$AA49+$AC49)/1000)</f>
        <v>0.65295936587582448</v>
      </c>
      <c r="CX49" s="189">
        <f t="shared" si="346"/>
        <v>1.0976394812682566</v>
      </c>
      <c r="CY49" s="189">
        <f t="shared" si="346"/>
        <v>1.0457538190167928</v>
      </c>
      <c r="CZ49" s="189">
        <f t="shared" si="346"/>
        <v>0</v>
      </c>
      <c r="DA49" s="189">
        <f t="shared" si="346"/>
        <v>0</v>
      </c>
      <c r="DB49" s="189">
        <f t="shared" si="346"/>
        <v>2.9846236711395187</v>
      </c>
      <c r="DC49" s="189">
        <f t="shared" si="346"/>
        <v>2.8192186010857323E-2</v>
      </c>
      <c r="DD49" s="189">
        <f t="shared" si="346"/>
        <v>2.148013539945266</v>
      </c>
      <c r="DE49" s="189">
        <f t="shared" si="346"/>
        <v>0.74450412706638225</v>
      </c>
      <c r="DF49" s="189">
        <f t="shared" si="346"/>
        <v>1.2455721716688519</v>
      </c>
      <c r="DG49" s="189">
        <f t="shared" si="346"/>
        <v>1.5187377934986672</v>
      </c>
      <c r="DH49" s="189">
        <f t="shared" si="346"/>
        <v>1.9232338127333304</v>
      </c>
      <c r="DI49" s="189">
        <f t="shared" si="346"/>
        <v>1.516122662197533</v>
      </c>
      <c r="DJ49" s="189">
        <f t="shared" si="346"/>
        <v>0.42175280836154333</v>
      </c>
      <c r="DK49" s="189">
        <f t="shared" si="346"/>
        <v>0.65688979586875018</v>
      </c>
      <c r="DL49" s="189">
        <f t="shared" si="346"/>
        <v>3.8167855399099371</v>
      </c>
      <c r="DM49" s="189">
        <f t="shared" si="346"/>
        <v>0.12712204448022746</v>
      </c>
      <c r="DN49" s="189">
        <f t="shared" si="346"/>
        <v>1.8120591012894802</v>
      </c>
      <c r="DO49" s="189">
        <f t="shared" si="346"/>
        <v>0.49851092007069858</v>
      </c>
      <c r="DP49" s="189">
        <f t="shared" si="346"/>
        <v>0.24526979801642698</v>
      </c>
      <c r="DQ49" s="189">
        <f t="shared" si="346"/>
        <v>1.5351560838268965</v>
      </c>
      <c r="DR49" s="194">
        <f>(CI49*$W49/1000+($AB50-$AB48)*CI$18/1000+2220/1000*(AD50-AD48))/(($W49+$AA49+$AC49)/1000)</f>
        <v>33.837313954865394</v>
      </c>
      <c r="DS49" s="189">
        <f t="shared" ref="DS49:ED49" si="347">(CJ49*$W49/1000+($AB50-$AB48)*CJ$18/1000)/(($W49+$AA49+$AC49)/1000)</f>
        <v>19.742190202290139</v>
      </c>
      <c r="DT49" s="189">
        <f t="shared" si="347"/>
        <v>0.7656095927232841</v>
      </c>
      <c r="DU49" s="189">
        <f t="shared" si="347"/>
        <v>0.60258892431873123</v>
      </c>
      <c r="DV49" s="189">
        <f t="shared" si="347"/>
        <v>0.73946803622025625</v>
      </c>
      <c r="DW49" s="189">
        <f t="shared" si="347"/>
        <v>2.7378832354201483</v>
      </c>
      <c r="DX49" s="189">
        <f t="shared" si="347"/>
        <v>0.16193410247954715</v>
      </c>
      <c r="DY49" s="189">
        <f t="shared" si="347"/>
        <v>0.6334823217606288</v>
      </c>
      <c r="DZ49" s="189">
        <f t="shared" si="347"/>
        <v>122.18074543980083</v>
      </c>
      <c r="EA49" s="189">
        <f t="shared" si="347"/>
        <v>0.25266894365788073</v>
      </c>
      <c r="EB49" s="189">
        <f t="shared" si="347"/>
        <v>0.69205436578496815</v>
      </c>
      <c r="EC49" s="189">
        <f t="shared" si="347"/>
        <v>2.7013995234414505</v>
      </c>
      <c r="ED49" s="189">
        <f t="shared" si="347"/>
        <v>0.34103223733017574</v>
      </c>
      <c r="EE49" s="53" t="s">
        <v>13</v>
      </c>
      <c r="EF49" s="12" t="s">
        <v>177</v>
      </c>
      <c r="EG49" s="189">
        <f t="shared" ref="EG49" si="348">BN49-CW45</f>
        <v>-0.17026708192732332</v>
      </c>
      <c r="EH49" s="189">
        <f t="shared" ref="EH49" si="349">BO49-CX45</f>
        <v>-6.9824186065688965E-2</v>
      </c>
      <c r="EI49" s="189">
        <f t="shared" ref="EI49" si="350">BP49-CY45</f>
        <v>-0.75369908699255972</v>
      </c>
      <c r="EJ49" s="189">
        <f t="shared" ref="EJ49" si="351">BQ49-CZ45</f>
        <v>-2.7386980019871884E-2</v>
      </c>
      <c r="EK49" s="189">
        <f t="shared" ref="EK49" si="352">BR49-DA45</f>
        <v>0</v>
      </c>
      <c r="EL49" s="189">
        <f t="shared" ref="EL49" si="353">BS49-DB45</f>
        <v>5.7643254681318368E-2</v>
      </c>
      <c r="EM49" s="189">
        <f t="shared" ref="EM49" si="354">BT49-DC45</f>
        <v>2.8269881011674648E-2</v>
      </c>
      <c r="EN49" s="189">
        <f t="shared" ref="EN49" si="355">BU49-DD45</f>
        <v>8.3176165462095497E-3</v>
      </c>
      <c r="EO49" s="189">
        <f t="shared" ref="EO49" si="356">BV49-DE45</f>
        <v>-3.1148646054630635E-3</v>
      </c>
      <c r="EP49" s="189">
        <f t="shared" ref="EP49" si="357">BW49-DF45</f>
        <v>-8.5345134620710583E-2</v>
      </c>
      <c r="EQ49" s="189">
        <f t="shared" ref="EQ49" si="358">BX49-DG45</f>
        <v>-0.16495077021000415</v>
      </c>
      <c r="ER49" s="189">
        <f t="shared" ref="ER49" si="359">BY49-DH45</f>
        <v>-0.16926753984925735</v>
      </c>
      <c r="ES49" s="189">
        <f t="shared" ref="ES49" si="360">BZ49-DI45</f>
        <v>-0.16753013825311824</v>
      </c>
      <c r="ET49" s="189">
        <f t="shared" ref="ET49" si="361">CA49-DJ45</f>
        <v>-9.3187437051525102E-2</v>
      </c>
      <c r="EU49" s="189">
        <f t="shared" ref="EU49" si="362">CB49-DK45</f>
        <v>-0.12457537369122273</v>
      </c>
      <c r="EV49" s="189">
        <f t="shared" ref="EV49" si="363">CC49-DL45</f>
        <v>-0.18446542016685319</v>
      </c>
      <c r="EW49" s="189">
        <f t="shared" ref="EW49" si="364">CD49-DM45</f>
        <v>-1.2347315238510737E-2</v>
      </c>
      <c r="EX49" s="189">
        <f t="shared" ref="EX49" si="365">CE49-DN45</f>
        <v>-0.45569065479067117</v>
      </c>
      <c r="EY49" s="189">
        <f t="shared" ref="EY49" si="366">CF49-DO45</f>
        <v>-0.20729602204955011</v>
      </c>
      <c r="EZ49" s="189">
        <f t="shared" ref="EZ49" si="367">CG49-DP45</f>
        <v>2.1267024143891783E-2</v>
      </c>
      <c r="FA49" s="189">
        <f t="shared" ref="FA49" si="368">CH49-DQ45</f>
        <v>-0.1514865410733377</v>
      </c>
      <c r="FB49" s="194">
        <f>CI49-DR45</f>
        <v>-38.212907138880368</v>
      </c>
      <c r="FC49" s="189">
        <f t="shared" ref="FC49" si="369">CJ49-DS45</f>
        <v>11.702346460470158</v>
      </c>
      <c r="FD49" s="189">
        <f t="shared" ref="FD49" si="370">CK49-DT45</f>
        <v>0.20153832032140473</v>
      </c>
      <c r="FE49" s="189">
        <f t="shared" ref="FE49" si="371">CL49-DU45</f>
        <v>0.21842562085433032</v>
      </c>
      <c r="FF49" s="189">
        <f t="shared" ref="FF49" si="372">CM49-DV45</f>
        <v>-0.16537060794989988</v>
      </c>
      <c r="FG49" s="189">
        <f t="shared" ref="FG49" si="373">CN49-DW45</f>
        <v>-0.53196943509335881</v>
      </c>
      <c r="FH49" s="189">
        <f t="shared" ref="FH49" si="374">CO49-DX45</f>
        <v>0.12171560528787077</v>
      </c>
      <c r="FI49" s="189">
        <f t="shared" ref="FI49" si="375">CP49-DY45</f>
        <v>9.2207755352683773E-2</v>
      </c>
      <c r="FJ49" s="189">
        <f>CQ49-DZ45</f>
        <v>47.390609584852854</v>
      </c>
      <c r="FK49" s="189">
        <f t="shared" ref="FK49" si="376">CR49-EA45</f>
        <v>0.16180565103376726</v>
      </c>
      <c r="FL49" s="189">
        <f t="shared" ref="FL49" si="377">CS49-EB45</f>
        <v>-1.1755602826170797</v>
      </c>
      <c r="FM49" s="189">
        <f t="shared" ref="FM49" si="378">CT49-EC45</f>
        <v>6.8498404903702959E-2</v>
      </c>
      <c r="FN49" s="189">
        <f t="shared" ref="FN49" si="379">CU49-ED45</f>
        <v>0.3419720899527392</v>
      </c>
      <c r="FO49" s="198">
        <f>SUM(BA46:BA49)</f>
        <v>0.66375519878085498</v>
      </c>
    </row>
    <row r="50" spans="1:171" ht="16.5" x14ac:dyDescent="0.3">
      <c r="A50" s="17" t="s">
        <v>13</v>
      </c>
      <c r="B50" s="12" t="s">
        <v>180</v>
      </c>
      <c r="C50" s="28">
        <v>42423</v>
      </c>
      <c r="D50" s="63">
        <v>0.42430555555555555</v>
      </c>
      <c r="E50" s="10">
        <f t="shared" si="235"/>
        <v>302.31666666666661</v>
      </c>
      <c r="F50" s="76">
        <f t="shared" si="181"/>
        <v>12.596527777777776</v>
      </c>
      <c r="G50" s="154">
        <v>6.19</v>
      </c>
      <c r="H50" s="154">
        <v>8.85</v>
      </c>
      <c r="I50" s="153">
        <v>70</v>
      </c>
      <c r="J50" s="153">
        <v>11.7</v>
      </c>
      <c r="K50" s="53">
        <f t="shared" si="182"/>
        <v>2.6599999999999993</v>
      </c>
      <c r="L50" s="53">
        <f t="shared" si="308"/>
        <v>3.8499999999999996</v>
      </c>
      <c r="M50" s="153">
        <v>2</v>
      </c>
      <c r="N50" s="57">
        <v>24.1</v>
      </c>
      <c r="O50" s="60">
        <v>79.2</v>
      </c>
      <c r="P50" s="33">
        <v>0</v>
      </c>
      <c r="Q50" s="33">
        <v>2.46</v>
      </c>
      <c r="R50" s="61">
        <v>7.92</v>
      </c>
      <c r="S50" s="57"/>
      <c r="T50" s="57">
        <v>196</v>
      </c>
      <c r="U50" s="80">
        <v>6.71</v>
      </c>
      <c r="V50" s="60">
        <v>10</v>
      </c>
      <c r="W50" s="71">
        <f t="shared" si="183"/>
        <v>243.99999999999997</v>
      </c>
      <c r="X50" s="85">
        <f t="shared" si="184"/>
        <v>125</v>
      </c>
      <c r="Y50" s="33">
        <v>2</v>
      </c>
      <c r="Z50" s="33">
        <f t="shared" si="175"/>
        <v>39.5</v>
      </c>
      <c r="AA50" s="33">
        <v>0</v>
      </c>
      <c r="AB50" s="33">
        <f t="shared" si="176"/>
        <v>40</v>
      </c>
      <c r="AC50" s="33">
        <v>0</v>
      </c>
      <c r="AD50" s="33">
        <f t="shared" si="177"/>
        <v>11.5</v>
      </c>
      <c r="AE50" s="22">
        <f t="shared" si="178"/>
        <v>302.31666666666661</v>
      </c>
      <c r="AF50" s="54">
        <f t="shared" si="185"/>
        <v>-271.8801136053749</v>
      </c>
      <c r="AG50" s="167">
        <f t="shared" si="64"/>
        <v>-2.5494589191103023E-3</v>
      </c>
      <c r="AH50"/>
      <c r="AI50" s="22">
        <f t="shared" si="186"/>
        <v>1497980000</v>
      </c>
      <c r="AJ50" s="174">
        <f t="shared" si="192"/>
        <v>-0.1017652943827802</v>
      </c>
      <c r="AK50" s="174">
        <f t="shared" si="193"/>
        <v>-3.9520502672924437E-3</v>
      </c>
      <c r="AL50" s="172"/>
      <c r="AM50" s="187">
        <f t="shared" si="194"/>
        <v>6.866666666666652</v>
      </c>
      <c r="AN50" s="187"/>
      <c r="AO50" s="187"/>
      <c r="AP50" s="174"/>
      <c r="AQ50" s="189">
        <f t="shared" si="187"/>
        <v>24.1</v>
      </c>
      <c r="AR50" s="189">
        <f t="shared" si="188"/>
        <v>79.2</v>
      </c>
      <c r="AS50" s="189">
        <f t="shared" si="189"/>
        <v>0</v>
      </c>
      <c r="AT50" s="189">
        <f t="shared" si="190"/>
        <v>2.46</v>
      </c>
      <c r="AU50" s="189">
        <f t="shared" si="191"/>
        <v>7.92</v>
      </c>
      <c r="AV50" s="190" t="s">
        <v>181</v>
      </c>
      <c r="AW50" s="189">
        <f t="shared" si="196"/>
        <v>8.2290145268943817</v>
      </c>
      <c r="AX50" s="189">
        <f t="shared" si="197"/>
        <v>-0.1812328229289335</v>
      </c>
      <c r="AY50" s="189">
        <f t="shared" si="198"/>
        <v>0</v>
      </c>
      <c r="AZ50" s="189">
        <f t="shared" si="199"/>
        <v>0.18271692186886535</v>
      </c>
      <c r="BA50" s="189">
        <f t="shared" si="200"/>
        <v>-6.7985865724381256E-2</v>
      </c>
      <c r="BB50" s="190" t="s">
        <v>181</v>
      </c>
      <c r="BC50" s="189"/>
      <c r="BD50" s="189"/>
      <c r="BE50" s="189"/>
      <c r="BF50" s="189"/>
      <c r="BG50" s="189"/>
      <c r="BH50" s="189"/>
      <c r="BI50" s="189"/>
      <c r="BJ50" s="189"/>
      <c r="BK50" s="189"/>
      <c r="BL50" s="189"/>
      <c r="BN50" s="189"/>
      <c r="BO50" s="189"/>
      <c r="BP50" s="189"/>
      <c r="BQ50" s="189"/>
      <c r="BR50" s="189"/>
      <c r="BS50" s="189"/>
      <c r="BT50" s="189"/>
      <c r="BU50" s="189"/>
      <c r="BV50" s="189"/>
      <c r="BW50" s="189"/>
      <c r="BX50" s="189"/>
      <c r="BY50" s="189"/>
      <c r="BZ50" s="189"/>
      <c r="CA50" s="189"/>
      <c r="CB50" s="189"/>
      <c r="CC50" s="189"/>
      <c r="CD50" s="189"/>
      <c r="CE50" s="189"/>
      <c r="CF50" s="189"/>
      <c r="CG50" s="189"/>
      <c r="CH50" s="189"/>
      <c r="CI50" s="189"/>
      <c r="CJ50" s="189"/>
      <c r="CK50" s="189"/>
      <c r="CL50" s="189"/>
      <c r="CM50" s="189"/>
      <c r="CN50" s="189"/>
      <c r="CO50" s="189"/>
      <c r="CP50" s="189"/>
      <c r="CQ50" s="189"/>
      <c r="CR50" s="189"/>
      <c r="CS50" s="189"/>
      <c r="CT50" s="189"/>
      <c r="CU50" s="189"/>
      <c r="CW50" s="189"/>
      <c r="CX50" s="189"/>
      <c r="CY50" s="189"/>
      <c r="CZ50" s="189"/>
      <c r="DA50" s="189"/>
      <c r="DB50" s="189"/>
      <c r="DC50" s="189"/>
      <c r="DD50" s="189"/>
      <c r="DE50" s="189"/>
      <c r="DF50" s="189"/>
      <c r="DG50" s="189"/>
      <c r="DH50" s="189"/>
      <c r="DI50" s="189"/>
      <c r="DJ50" s="189"/>
      <c r="DK50" s="189"/>
      <c r="DL50" s="189"/>
      <c r="DM50" s="189"/>
      <c r="DN50" s="189"/>
      <c r="DO50" s="189"/>
      <c r="DP50" s="189"/>
      <c r="DQ50" s="189"/>
      <c r="DR50" s="194"/>
      <c r="DS50" s="189"/>
      <c r="DT50" s="189"/>
      <c r="DU50" s="189"/>
      <c r="DV50" s="189"/>
      <c r="DW50" s="189"/>
      <c r="DX50" s="189"/>
      <c r="DY50" s="189"/>
      <c r="DZ50" s="189"/>
      <c r="EA50" s="189"/>
      <c r="EB50" s="189"/>
      <c r="EC50" s="189"/>
      <c r="ED50" s="189"/>
      <c r="EE50" s="53" t="s">
        <v>13</v>
      </c>
      <c r="EF50" s="12" t="s">
        <v>180</v>
      </c>
      <c r="EG50" s="189"/>
      <c r="EH50" s="189"/>
      <c r="EI50" s="189"/>
      <c r="EJ50" s="189"/>
      <c r="EK50" s="189"/>
      <c r="EL50" s="189"/>
      <c r="EM50" s="189"/>
      <c r="EN50" s="189"/>
      <c r="EO50" s="189"/>
      <c r="EP50" s="189"/>
      <c r="EQ50" s="189"/>
      <c r="ER50" s="189"/>
      <c r="ES50" s="189"/>
      <c r="ET50" s="189"/>
      <c r="EU50" s="189"/>
      <c r="EV50" s="189"/>
      <c r="EW50" s="189"/>
      <c r="EX50" s="189"/>
      <c r="EY50" s="189"/>
      <c r="EZ50" s="189"/>
      <c r="FA50" s="189"/>
      <c r="FB50" s="194"/>
      <c r="FC50" s="189"/>
      <c r="FD50" s="189"/>
      <c r="FE50" s="189"/>
      <c r="FF50" s="189"/>
      <c r="FG50" s="189"/>
      <c r="FH50" s="189"/>
      <c r="FI50" s="189"/>
      <c r="FJ50" s="189"/>
      <c r="FK50" s="189"/>
      <c r="FL50" s="189"/>
      <c r="FM50" s="189"/>
      <c r="FN50" s="189"/>
      <c r="FO50" s="6"/>
    </row>
    <row r="51" spans="1:171" ht="17.25" thickBot="1" x14ac:dyDescent="0.35">
      <c r="A51" s="23" t="s">
        <v>13</v>
      </c>
      <c r="B51" s="13" t="s">
        <v>182</v>
      </c>
      <c r="C51" s="28">
        <v>42424</v>
      </c>
      <c r="D51" s="64">
        <v>0.3840277777777778</v>
      </c>
      <c r="E51" s="152">
        <f>F51*24</f>
        <v>325.34999999999997</v>
      </c>
      <c r="F51" s="77">
        <f t="shared" si="181"/>
        <v>13.556249999999999</v>
      </c>
      <c r="G51" s="157">
        <v>5.31</v>
      </c>
      <c r="H51" s="158">
        <v>9.67</v>
      </c>
      <c r="I51" s="155">
        <v>54.9</v>
      </c>
      <c r="J51" s="155">
        <v>10.8</v>
      </c>
      <c r="K51" s="161">
        <f t="shared" si="182"/>
        <v>4.3600000000000003</v>
      </c>
      <c r="L51" s="161">
        <f t="shared" si="308"/>
        <v>3.0299999999999994</v>
      </c>
      <c r="M51" s="156">
        <v>1</v>
      </c>
      <c r="N51" s="66">
        <v>19.100000000000001</v>
      </c>
      <c r="O51" s="66">
        <v>91.6</v>
      </c>
      <c r="P51" s="67">
        <v>0</v>
      </c>
      <c r="Q51" s="67">
        <v>2.89</v>
      </c>
      <c r="R51" s="67">
        <v>8.16</v>
      </c>
      <c r="S51" s="66"/>
      <c r="T51" s="65">
        <v>197</v>
      </c>
      <c r="U51" s="78">
        <v>7.03</v>
      </c>
      <c r="V51" s="65">
        <v>10</v>
      </c>
      <c r="W51" s="71">
        <f t="shared" si="183"/>
        <v>235.39999999999998</v>
      </c>
      <c r="X51" s="85">
        <f t="shared" si="184"/>
        <v>135</v>
      </c>
      <c r="Y51" s="67">
        <v>1.4</v>
      </c>
      <c r="Z51" s="68">
        <f t="shared" si="175"/>
        <v>40.9</v>
      </c>
      <c r="AA51" s="67">
        <v>0</v>
      </c>
      <c r="AB51" s="68">
        <f t="shared" si="176"/>
        <v>40</v>
      </c>
      <c r="AC51" s="67">
        <v>0</v>
      </c>
      <c r="AD51" s="68">
        <f t="shared" si="177"/>
        <v>11.5</v>
      </c>
      <c r="AE51" s="6"/>
      <c r="AF51" s="54"/>
      <c r="AG51" s="168"/>
      <c r="AH51">
        <f>LN(G51/G49)/(AE51-AE49)</f>
        <v>7.9182289481649149E-4</v>
      </c>
      <c r="AI51" s="22">
        <f t="shared" si="186"/>
        <v>1242539999.9999998</v>
      </c>
      <c r="AJ51" s="175">
        <f t="shared" si="192"/>
        <v>-0.18695986224164246</v>
      </c>
      <c r="AK51" s="175">
        <f t="shared" si="193"/>
        <v>6.1842393376142842E-4</v>
      </c>
      <c r="AL51" s="172">
        <f>LN(AI51/AI49)/(AE51-AE49)</f>
        <v>1.0439622392108812E-3</v>
      </c>
      <c r="AM51" s="187">
        <f t="shared" si="194"/>
        <v>5.5184027777777844</v>
      </c>
      <c r="AN51" s="187">
        <f>AM50+AM51</f>
        <v>12.385069444444436</v>
      </c>
      <c r="AO51" s="187">
        <f t="shared" ref="AO51" si="380">AM50+AM51</f>
        <v>12.385069444444436</v>
      </c>
      <c r="AP51" s="175"/>
      <c r="AQ51" s="189">
        <f t="shared" si="187"/>
        <v>19.100000000000005</v>
      </c>
      <c r="AR51" s="189">
        <f t="shared" si="188"/>
        <v>91.6</v>
      </c>
      <c r="AS51" s="189">
        <f t="shared" si="189"/>
        <v>0</v>
      </c>
      <c r="AT51" s="189">
        <f t="shared" si="190"/>
        <v>2.89</v>
      </c>
      <c r="AU51" s="189">
        <f t="shared" si="191"/>
        <v>8.16</v>
      </c>
      <c r="AV51" s="190" t="s">
        <v>183</v>
      </c>
      <c r="AW51" s="189">
        <f t="shared" si="196"/>
        <v>5</v>
      </c>
      <c r="AX51" s="189">
        <f t="shared" si="197"/>
        <v>12.399999999999991</v>
      </c>
      <c r="AY51" s="189">
        <f t="shared" si="198"/>
        <v>0</v>
      </c>
      <c r="AZ51" s="189">
        <f t="shared" si="199"/>
        <v>-0.43000000000000016</v>
      </c>
      <c r="BA51" s="189">
        <f t="shared" si="200"/>
        <v>0.24000000000000021</v>
      </c>
      <c r="BB51" s="190" t="s">
        <v>183</v>
      </c>
      <c r="BC51" s="189">
        <f>(AW50+AW51)/$AN51</f>
        <v>1.0681421356768017</v>
      </c>
      <c r="BD51" s="189">
        <f>(AX50+AX51)/$AN51</f>
        <v>0.98657235891010875</v>
      </c>
      <c r="BE51" s="189">
        <f>(AY50+AY51)/$AN51</f>
        <v>0</v>
      </c>
      <c r="BF51" s="189">
        <f>(AZ50+AZ51)/$AN51</f>
        <v>-1.9966224593279003E-2</v>
      </c>
      <c r="BG51" s="189">
        <f>(BA50+BA51)/$AN51</f>
        <v>1.388883082547262E-2</v>
      </c>
      <c r="BH51" s="189">
        <f>(AW50+AW51)/$AN51</f>
        <v>1.0681421356768017</v>
      </c>
      <c r="BI51" s="189">
        <f>(AX50+AX51)/$AN51</f>
        <v>0.98657235891010875</v>
      </c>
      <c r="BJ51" s="189">
        <f>(AY50+AY51)/$AN51</f>
        <v>0</v>
      </c>
      <c r="BK51" s="189">
        <f>(AZ50+AZ51)/$AN51</f>
        <v>-1.9966224593279003E-2</v>
      </c>
      <c r="BL51" s="189">
        <f>(BA50+BA51)/$AN51</f>
        <v>1.388883082547262E-2</v>
      </c>
      <c r="BN51" s="189">
        <v>0.95326977663392765</v>
      </c>
      <c r="BO51" s="189">
        <v>1.1223748854570217</v>
      </c>
      <c r="BP51" s="189">
        <v>0.82143139055565118</v>
      </c>
      <c r="BQ51" s="189">
        <v>0</v>
      </c>
      <c r="BR51" s="189">
        <v>0</v>
      </c>
      <c r="BS51" s="189">
        <v>2.8985974684685183</v>
      </c>
      <c r="BT51" s="189">
        <v>4.0172988806063979E-2</v>
      </c>
      <c r="BU51" s="189">
        <v>2.5834838308451951</v>
      </c>
      <c r="BV51" s="189">
        <v>0.82962402213889452</v>
      </c>
      <c r="BW51" s="189">
        <v>1.4952517932609977</v>
      </c>
      <c r="BX51" s="189">
        <v>1.5743045730322882</v>
      </c>
      <c r="BY51" s="189">
        <v>1.9908965625980848</v>
      </c>
      <c r="BZ51" s="189">
        <v>1.5774467120020494</v>
      </c>
      <c r="CA51" s="189">
        <v>0.44474343454335491</v>
      </c>
      <c r="CB51" s="189">
        <v>0.67944062390649518</v>
      </c>
      <c r="CC51" s="189">
        <v>3.9943493096706653</v>
      </c>
      <c r="CD51" s="189">
        <v>0.16709217486295233</v>
      </c>
      <c r="CE51" s="189">
        <v>1.845085022666048</v>
      </c>
      <c r="CF51" s="189">
        <v>0.49865249726612521</v>
      </c>
      <c r="CG51" s="189">
        <v>0.28574568336648037</v>
      </c>
      <c r="CH51" s="189">
        <v>1.606249696405541</v>
      </c>
      <c r="CI51" s="189">
        <v>20.975774105430695</v>
      </c>
      <c r="CJ51" s="189">
        <v>23.648088643998129</v>
      </c>
      <c r="CK51" s="189">
        <v>0.72874748052783012</v>
      </c>
      <c r="CL51" s="189">
        <v>0.68294959769444108</v>
      </c>
      <c r="CM51" s="189">
        <v>0.73212863324748345</v>
      </c>
      <c r="CN51" s="189">
        <v>2.6283880968753031</v>
      </c>
      <c r="CO51" s="189">
        <v>0.17754275868933639</v>
      </c>
      <c r="CP51" s="189">
        <v>0.65139373940070333</v>
      </c>
      <c r="CQ51" s="189">
        <v>135.6002083729519</v>
      </c>
      <c r="CR51" s="189">
        <v>0.18335090435524193</v>
      </c>
      <c r="CS51" s="189">
        <v>0.14503415100292083</v>
      </c>
      <c r="CT51" s="189">
        <v>2.7262659373288098</v>
      </c>
      <c r="CU51" s="189">
        <v>0.42750783489219335</v>
      </c>
      <c r="CW51" s="189">
        <f t="shared" ref="CW51:DQ51" si="381">(BN51*$W51/1000+($AB51-$AB50)*BN$18/1000)/(($W51+$AA51+$AC51)/1000)</f>
        <v>0.95326977663392765</v>
      </c>
      <c r="CX51" s="189">
        <f t="shared" si="381"/>
        <v>1.1223748854570219</v>
      </c>
      <c r="CY51" s="189">
        <f t="shared" si="381"/>
        <v>0.82143139055565118</v>
      </c>
      <c r="CZ51" s="189">
        <f t="shared" si="381"/>
        <v>0</v>
      </c>
      <c r="DA51" s="189">
        <f t="shared" si="381"/>
        <v>0</v>
      </c>
      <c r="DB51" s="189">
        <f t="shared" si="381"/>
        <v>2.8985974684685187</v>
      </c>
      <c r="DC51" s="189">
        <f t="shared" si="381"/>
        <v>4.0172988806063979E-2</v>
      </c>
      <c r="DD51" s="189">
        <f t="shared" si="381"/>
        <v>2.5834838308451951</v>
      </c>
      <c r="DE51" s="189">
        <f t="shared" si="381"/>
        <v>0.82962402213889452</v>
      </c>
      <c r="DF51" s="189">
        <f t="shared" si="381"/>
        <v>1.4952517932609979</v>
      </c>
      <c r="DG51" s="189">
        <f t="shared" si="381"/>
        <v>1.5743045730322882</v>
      </c>
      <c r="DH51" s="189">
        <f t="shared" si="381"/>
        <v>1.9908965625980848</v>
      </c>
      <c r="DI51" s="189">
        <f t="shared" si="381"/>
        <v>1.5774467120020497</v>
      </c>
      <c r="DJ51" s="189">
        <f t="shared" si="381"/>
        <v>0.44474343454335491</v>
      </c>
      <c r="DK51" s="189">
        <f t="shared" si="381"/>
        <v>0.67944062390649518</v>
      </c>
      <c r="DL51" s="189">
        <f t="shared" si="381"/>
        <v>3.9943493096706653</v>
      </c>
      <c r="DM51" s="189">
        <f t="shared" si="381"/>
        <v>0.16709217486295233</v>
      </c>
      <c r="DN51" s="189">
        <f t="shared" si="381"/>
        <v>1.8450850226660482</v>
      </c>
      <c r="DO51" s="189">
        <f t="shared" si="381"/>
        <v>0.49865249726612521</v>
      </c>
      <c r="DP51" s="189">
        <f t="shared" si="381"/>
        <v>0.28574568336648037</v>
      </c>
      <c r="DQ51" s="189">
        <f t="shared" si="381"/>
        <v>1.606249696405541</v>
      </c>
      <c r="DR51" s="194">
        <f>(CI51*$W51/1000+($AB51-$AB50)*CI$18/1000+2220*(AD51-AD50)/1000)/(($W51+$AA51+$AC51)/1000)</f>
        <v>20.975774105430695</v>
      </c>
      <c r="DS51" s="189">
        <f t="shared" ref="DS51:ED51" si="382">(CJ51*$W51/1000+($AB51-$AB50)*CJ$18/1000)/(($W51+$AA51+$AC51)/1000)</f>
        <v>23.648088643998129</v>
      </c>
      <c r="DT51" s="189">
        <f t="shared" si="382"/>
        <v>0.72874748052783012</v>
      </c>
      <c r="DU51" s="189">
        <f t="shared" si="382"/>
        <v>0.68294959769444108</v>
      </c>
      <c r="DV51" s="189">
        <f t="shared" si="382"/>
        <v>0.73212863324748345</v>
      </c>
      <c r="DW51" s="189">
        <f t="shared" si="382"/>
        <v>2.6283880968753026</v>
      </c>
      <c r="DX51" s="189">
        <f t="shared" si="382"/>
        <v>0.17754275868933642</v>
      </c>
      <c r="DY51" s="189">
        <f t="shared" si="382"/>
        <v>0.65139373940070333</v>
      </c>
      <c r="DZ51" s="189">
        <f t="shared" si="382"/>
        <v>135.6002083729519</v>
      </c>
      <c r="EA51" s="189">
        <f t="shared" si="382"/>
        <v>0.1833509043552419</v>
      </c>
      <c r="EB51" s="189">
        <f t="shared" si="382"/>
        <v>0.14503415100292083</v>
      </c>
      <c r="EC51" s="189">
        <f t="shared" si="382"/>
        <v>2.7262659373288098</v>
      </c>
      <c r="ED51" s="189">
        <f t="shared" si="382"/>
        <v>0.42750783489219335</v>
      </c>
      <c r="EE51" s="53" t="s">
        <v>13</v>
      </c>
      <c r="EF51" s="13" t="s">
        <v>182</v>
      </c>
      <c r="EG51" s="192">
        <f t="shared" ref="EG51" si="383">BN51-CW49</f>
        <v>0.30031041075810316</v>
      </c>
      <c r="EH51" s="192">
        <f t="shared" ref="EH51" si="384">BO51-CX49</f>
        <v>2.4735404188765076E-2</v>
      </c>
      <c r="EI51" s="192">
        <f t="shared" ref="EI51" si="385">BP51-CY49</f>
        <v>-0.22432242846114159</v>
      </c>
      <c r="EJ51" s="192">
        <f t="shared" ref="EJ51" si="386">BQ51-CZ49</f>
        <v>0</v>
      </c>
      <c r="EK51" s="192">
        <f t="shared" ref="EK51" si="387">BR51-DA49</f>
        <v>0</v>
      </c>
      <c r="EL51" s="192">
        <f t="shared" ref="EL51" si="388">BS51-DB49</f>
        <v>-8.6026202671000362E-2</v>
      </c>
      <c r="EM51" s="192">
        <f t="shared" ref="EM51" si="389">BT51-DC49</f>
        <v>1.1980802795206656E-2</v>
      </c>
      <c r="EN51" s="192">
        <f t="shared" ref="EN51" si="390">BU51-DD49</f>
        <v>0.43547029089992906</v>
      </c>
      <c r="EO51" s="192">
        <f t="shared" ref="EO51" si="391">BV51-DE49</f>
        <v>8.5119895072512275E-2</v>
      </c>
      <c r="EP51" s="192">
        <f t="shared" ref="EP51" si="392">BW51-DF49</f>
        <v>0.24967962159214574</v>
      </c>
      <c r="EQ51" s="192">
        <f t="shared" ref="EQ51" si="393">BX51-DG49</f>
        <v>5.5566779533620991E-2</v>
      </c>
      <c r="ER51" s="192">
        <f t="shared" ref="ER51" si="394">BY51-DH49</f>
        <v>6.7662749864754401E-2</v>
      </c>
      <c r="ES51" s="192">
        <f t="shared" ref="ES51" si="395">BZ51-DI49</f>
        <v>6.1324049804516445E-2</v>
      </c>
      <c r="ET51" s="192">
        <f t="shared" ref="ET51" si="396">CA51-DJ49</f>
        <v>2.299062618181158E-2</v>
      </c>
      <c r="EU51" s="192">
        <f t="shared" ref="EU51" si="397">CB51-DK49</f>
        <v>2.2550828037744997E-2</v>
      </c>
      <c r="EV51" s="192">
        <f t="shared" ref="EV51" si="398">CC51-DL49</f>
        <v>0.17756376976072819</v>
      </c>
      <c r="EW51" s="192">
        <f t="shared" ref="EW51" si="399">CD51-DM49</f>
        <v>3.9970130382724872E-2</v>
      </c>
      <c r="EX51" s="192">
        <f t="shared" ref="EX51" si="400">CE51-DN49</f>
        <v>3.3025921376567791E-2</v>
      </c>
      <c r="EY51" s="192">
        <f t="shared" ref="EY51" si="401">CF51-DO49</f>
        <v>1.4157719542662317E-4</v>
      </c>
      <c r="EZ51" s="192">
        <f t="shared" ref="EZ51" si="402">CG51-DP49</f>
        <v>4.0475885350053392E-2</v>
      </c>
      <c r="FA51" s="192">
        <f t="shared" ref="FA51" si="403">CH51-DQ49</f>
        <v>7.1093612578644549E-2</v>
      </c>
      <c r="FB51" s="195">
        <f>CI51-DR49</f>
        <v>-12.861539849434699</v>
      </c>
      <c r="FC51" s="192">
        <f t="shared" ref="FC51" si="404">CJ51-DS49</f>
        <v>3.9058984417079898</v>
      </c>
      <c r="FD51" s="192">
        <f t="shared" ref="FD51" si="405">CK51-DT49</f>
        <v>-3.6862112195453989E-2</v>
      </c>
      <c r="FE51" s="192">
        <f t="shared" ref="FE51" si="406">CL51-DU49</f>
        <v>8.0360673375709846E-2</v>
      </c>
      <c r="FF51" s="192">
        <f t="shared" ref="FF51" si="407">CM51-DV49</f>
        <v>-7.3394029727728016E-3</v>
      </c>
      <c r="FG51" s="192">
        <f t="shared" ref="FG51" si="408">CN51-DW49</f>
        <v>-0.10949513854484527</v>
      </c>
      <c r="FH51" s="192">
        <f t="shared" ref="FH51" si="409">CO51-DX49</f>
        <v>1.560865620978924E-2</v>
      </c>
      <c r="FI51" s="192">
        <f t="shared" ref="FI51" si="410">CP51-DY49</f>
        <v>1.7911417640074534E-2</v>
      </c>
      <c r="FJ51" s="192">
        <f t="shared" ref="FJ51" si="411">CQ51-DZ49</f>
        <v>13.419462933151067</v>
      </c>
      <c r="FK51" s="192">
        <f t="shared" ref="FK51" si="412">CR51-EA49</f>
        <v>-6.9318039302638801E-2</v>
      </c>
      <c r="FL51" s="192">
        <f t="shared" ref="FL51" si="413">CS51-EB49</f>
        <v>-0.54702021478204732</v>
      </c>
      <c r="FM51" s="192">
        <f t="shared" ref="FM51" si="414">CT51-EC49</f>
        <v>2.4866413887359329E-2</v>
      </c>
      <c r="FN51" s="192">
        <f t="shared" ref="FN51" si="415">CU51-ED49</f>
        <v>8.6475597562017614E-2</v>
      </c>
      <c r="FO51" s="199">
        <f>BA50+BA51</f>
        <v>0.17201413427561896</v>
      </c>
    </row>
    <row r="52" spans="1:171" ht="13.5" x14ac:dyDescent="0.25">
      <c r="A52" s="17" t="s">
        <v>15</v>
      </c>
      <c r="B52" s="12" t="s">
        <v>149</v>
      </c>
      <c r="C52" s="49">
        <v>42410</v>
      </c>
      <c r="D52" s="29">
        <v>0.61736111111111114</v>
      </c>
      <c r="E52" s="10">
        <f>F52*24</f>
        <v>0</v>
      </c>
      <c r="F52" s="32">
        <v>0</v>
      </c>
      <c r="G52" s="37"/>
      <c r="H52" s="38"/>
      <c r="I52" s="38"/>
      <c r="J52" s="5"/>
      <c r="K52" s="5"/>
      <c r="L52" s="5"/>
      <c r="M52" s="41"/>
      <c r="N52" s="150">
        <v>32</v>
      </c>
      <c r="O52" s="27">
        <v>0</v>
      </c>
      <c r="P52" s="32">
        <v>6.51</v>
      </c>
      <c r="Q52" s="10">
        <v>2.14</v>
      </c>
      <c r="R52" s="32">
        <v>1.19</v>
      </c>
      <c r="S52" s="15"/>
      <c r="T52" s="14">
        <v>119</v>
      </c>
      <c r="U52" s="25">
        <v>9.08</v>
      </c>
      <c r="V52" s="18">
        <v>3.5</v>
      </c>
      <c r="W52" s="26">
        <v>268</v>
      </c>
      <c r="X52" s="34">
        <v>3.5</v>
      </c>
      <c r="Y52" s="10"/>
      <c r="Z52" s="33"/>
      <c r="AA52" s="10"/>
      <c r="AB52" s="33"/>
      <c r="AC52" s="10"/>
      <c r="AD52" s="33"/>
      <c r="AE52" s="21"/>
      <c r="AF52" s="55"/>
      <c r="AG52" s="166"/>
      <c r="AH52"/>
      <c r="AI52" s="176"/>
      <c r="AJ52" s="173"/>
      <c r="AK52" s="173"/>
      <c r="AL52" s="166"/>
      <c r="AM52" s="186"/>
      <c r="AN52" s="186"/>
      <c r="AO52" s="186"/>
      <c r="AP52" s="173"/>
      <c r="AQ52" s="188"/>
      <c r="AR52" s="188"/>
      <c r="AS52" s="188"/>
      <c r="AT52" s="188"/>
      <c r="AU52" s="188"/>
      <c r="AW52" s="188"/>
      <c r="AX52" s="188"/>
      <c r="AY52" s="188"/>
      <c r="AZ52" s="188"/>
      <c r="BA52" s="188"/>
      <c r="BC52" s="188"/>
      <c r="BD52" s="188"/>
      <c r="BE52" s="188"/>
      <c r="BF52" s="188"/>
      <c r="BG52" s="188"/>
      <c r="BH52" s="188"/>
      <c r="BI52" s="188"/>
      <c r="BJ52" s="188"/>
      <c r="BK52" s="188"/>
      <c r="BL52" s="188"/>
      <c r="BN52" s="188"/>
      <c r="BO52" s="188"/>
      <c r="BP52" s="188"/>
      <c r="BQ52" s="188"/>
      <c r="BR52" s="188"/>
      <c r="BS52" s="188"/>
      <c r="BT52" s="188"/>
      <c r="BU52" s="188"/>
      <c r="BV52" s="188"/>
      <c r="BW52" s="188"/>
      <c r="BX52" s="188"/>
      <c r="BY52" s="188"/>
      <c r="BZ52" s="188"/>
      <c r="CA52" s="188"/>
      <c r="CB52" s="188"/>
      <c r="CC52" s="188"/>
      <c r="CD52" s="188"/>
      <c r="CE52" s="188"/>
      <c r="CF52" s="188"/>
      <c r="CG52" s="188"/>
      <c r="CH52" s="188"/>
      <c r="CI52" s="188"/>
      <c r="CJ52" s="188"/>
      <c r="CK52" s="188"/>
      <c r="CL52" s="188"/>
      <c r="CM52" s="188"/>
      <c r="CN52" s="188"/>
      <c r="CO52" s="188"/>
      <c r="CP52" s="188"/>
      <c r="CQ52" s="188"/>
      <c r="CR52" s="188"/>
      <c r="CS52" s="188"/>
      <c r="CT52" s="188"/>
      <c r="CU52" s="188"/>
      <c r="CW52" s="188"/>
      <c r="CX52" s="188"/>
      <c r="CY52" s="188"/>
      <c r="CZ52" s="188"/>
      <c r="DA52" s="188"/>
      <c r="DB52" s="188"/>
      <c r="DC52" s="188"/>
      <c r="DD52" s="188"/>
      <c r="DE52" s="188"/>
      <c r="DF52" s="188"/>
      <c r="DG52" s="188"/>
      <c r="DH52" s="188"/>
      <c r="DI52" s="188"/>
      <c r="DJ52" s="188"/>
      <c r="DK52" s="188"/>
      <c r="DL52" s="188"/>
      <c r="DM52" s="188"/>
      <c r="DN52" s="188"/>
      <c r="DO52" s="188"/>
      <c r="DP52" s="188"/>
      <c r="DQ52" s="188"/>
      <c r="DR52" s="193"/>
      <c r="DS52" s="188"/>
      <c r="DT52" s="188"/>
      <c r="DU52" s="188"/>
      <c r="DV52" s="188"/>
      <c r="DW52" s="188"/>
      <c r="DX52" s="188"/>
      <c r="DY52" s="188"/>
      <c r="DZ52" s="188"/>
      <c r="EA52" s="188"/>
      <c r="EB52" s="188"/>
      <c r="EC52" s="188"/>
      <c r="ED52" s="188"/>
      <c r="EE52" s="53" t="s">
        <v>15</v>
      </c>
      <c r="EF52" s="196"/>
      <c r="EG52" s="188"/>
      <c r="EH52" s="188"/>
      <c r="EI52" s="188"/>
      <c r="EJ52" s="188"/>
      <c r="EK52" s="188"/>
      <c r="EL52" s="188"/>
      <c r="EM52" s="188"/>
      <c r="EN52" s="188"/>
      <c r="EO52" s="188"/>
      <c r="EP52" s="188"/>
      <c r="EQ52" s="188"/>
      <c r="ER52" s="188"/>
      <c r="ES52" s="188"/>
      <c r="ET52" s="188"/>
      <c r="EU52" s="188"/>
      <c r="EV52" s="188"/>
      <c r="EW52" s="188"/>
      <c r="EX52" s="188"/>
      <c r="EY52" s="188"/>
      <c r="EZ52" s="188"/>
      <c r="FA52" s="188"/>
      <c r="FB52" s="193"/>
      <c r="FC52" s="188"/>
      <c r="FD52" s="188"/>
      <c r="FE52" s="188"/>
      <c r="FF52" s="188"/>
      <c r="FG52" s="188"/>
      <c r="FH52" s="188"/>
      <c r="FI52" s="188"/>
      <c r="FJ52" s="188"/>
      <c r="FK52" s="188"/>
      <c r="FL52" s="188"/>
      <c r="FM52" s="188"/>
      <c r="FN52" s="188"/>
      <c r="FO52" s="197"/>
    </row>
    <row r="53" spans="1:171" x14ac:dyDescent="0.2">
      <c r="A53" s="17" t="s">
        <v>15</v>
      </c>
      <c r="B53" s="12" t="s">
        <v>150</v>
      </c>
      <c r="C53" s="28">
        <v>42410</v>
      </c>
      <c r="D53" s="29">
        <v>0.82916666666666661</v>
      </c>
      <c r="E53" s="10">
        <f>F53*24</f>
        <v>0</v>
      </c>
      <c r="F53" s="74">
        <v>0</v>
      </c>
      <c r="G53" s="53">
        <v>0.24299999999999999</v>
      </c>
      <c r="H53" s="53">
        <v>0.24299999999999999</v>
      </c>
      <c r="I53">
        <v>100</v>
      </c>
      <c r="J53">
        <v>13.2</v>
      </c>
      <c r="K53" s="53">
        <f>H53-G53</f>
        <v>0</v>
      </c>
      <c r="L53" s="53"/>
      <c r="M53">
        <v>1</v>
      </c>
      <c r="N53" s="57">
        <v>31.8</v>
      </c>
      <c r="O53" s="15">
        <v>0</v>
      </c>
      <c r="P53" s="61">
        <v>6.01</v>
      </c>
      <c r="Q53" s="33">
        <v>2.0499999999999998</v>
      </c>
      <c r="R53" s="61">
        <v>1.64</v>
      </c>
      <c r="S53" s="57"/>
      <c r="T53" s="60">
        <v>119</v>
      </c>
      <c r="U53" s="75">
        <v>8.99</v>
      </c>
      <c r="V53" s="60">
        <v>4</v>
      </c>
      <c r="W53" s="71">
        <f>W52-V52+Y53+AA53+AC53</f>
        <v>264.5</v>
      </c>
      <c r="X53" s="85">
        <f>SUM(V53,X52)</f>
        <v>7.5</v>
      </c>
      <c r="Y53" s="33">
        <v>0</v>
      </c>
      <c r="Z53" s="33">
        <f t="shared" ref="Z53:Z67" si="416">SUM(Y53,Z52)</f>
        <v>0</v>
      </c>
      <c r="AA53" s="33">
        <v>0</v>
      </c>
      <c r="AB53" s="33">
        <f t="shared" ref="AB53:AB67" si="417">SUM(AA53,AB52)</f>
        <v>0</v>
      </c>
      <c r="AC53" s="33">
        <v>0</v>
      </c>
      <c r="AD53" s="33">
        <f t="shared" ref="AD53:AD67" si="418">SUM(AC53,AD52)</f>
        <v>0</v>
      </c>
      <c r="AE53" s="4">
        <f t="shared" ref="AE53:AE66" si="419">F53*24</f>
        <v>0</v>
      </c>
      <c r="AF53" s="54"/>
      <c r="AG53" s="167"/>
      <c r="AH53"/>
      <c r="AI53" s="22">
        <f>G53*(W53-Y53-AA53-AC53)*1000000</f>
        <v>64273500</v>
      </c>
      <c r="AJ53" s="174"/>
      <c r="AK53" s="174"/>
      <c r="AL53" s="167"/>
      <c r="AM53" s="187"/>
      <c r="AN53" s="187"/>
      <c r="AO53" s="187"/>
      <c r="AP53" s="174"/>
      <c r="AQ53" s="189">
        <f>(N53*W53/1000+AC53*2220/1000+AA53*180.15/1000)/((W53+AA53+AC53)/1000)</f>
        <v>31.800000000000004</v>
      </c>
      <c r="AR53" s="189">
        <f>(O53*W53/1000)/((W53+AA53+AC53)/1000)</f>
        <v>0</v>
      </c>
      <c r="AS53" s="189">
        <f>(P53*W53/1000)/((W53+AA53+AC53)/1000)</f>
        <v>6.01</v>
      </c>
      <c r="AT53" s="189">
        <f>(Q53*W53/1000+AA53*4.16/1000)/((W53+AA53+AC53)/1000)</f>
        <v>2.0499999999999998</v>
      </c>
      <c r="AU53" s="189">
        <f>(R53*W53/1000)/((W53+AA53+AC53)/1000)</f>
        <v>1.64</v>
      </c>
      <c r="AW53" s="189"/>
      <c r="AX53" s="189"/>
      <c r="AY53" s="189"/>
      <c r="AZ53" s="189"/>
      <c r="BA53" s="189"/>
      <c r="BC53" s="189"/>
      <c r="BD53" s="189"/>
      <c r="BE53" s="189"/>
      <c r="BF53" s="189"/>
      <c r="BG53" s="189"/>
      <c r="BH53" s="189"/>
      <c r="BI53" s="189"/>
      <c r="BJ53" s="189"/>
      <c r="BK53" s="189"/>
      <c r="BL53" s="189"/>
      <c r="BN53" s="189">
        <v>0</v>
      </c>
      <c r="BO53" s="189">
        <v>2.1127902992706118</v>
      </c>
      <c r="BP53" s="189">
        <v>1.4733862853164548</v>
      </c>
      <c r="BQ53" s="189">
        <v>6.2200586009180201</v>
      </c>
      <c r="BR53" s="189">
        <v>0.18730616717362714</v>
      </c>
      <c r="BS53" s="189">
        <v>1.9188647573486772</v>
      </c>
      <c r="BT53" s="189">
        <v>7.7628101332409045</v>
      </c>
      <c r="BU53" s="189">
        <v>0</v>
      </c>
      <c r="BV53" s="189">
        <v>1.0891966046299555</v>
      </c>
      <c r="BW53" s="189">
        <v>1.3661159862187955</v>
      </c>
      <c r="BX53" s="189">
        <v>2.49253998820517</v>
      </c>
      <c r="BY53" s="189">
        <v>3.6725810144888693</v>
      </c>
      <c r="BZ53" s="189">
        <v>2.8504029189540003</v>
      </c>
      <c r="CA53" s="189">
        <v>0.85538449120477444</v>
      </c>
      <c r="CB53" s="189">
        <v>1.3739029547242867</v>
      </c>
      <c r="CC53" s="189">
        <v>5.1462421944583872</v>
      </c>
      <c r="CD53" s="189">
        <v>5.300439402611385</v>
      </c>
      <c r="CE53" s="189">
        <v>2.8545569521658614</v>
      </c>
      <c r="CF53" s="189">
        <v>0.94723327784282763</v>
      </c>
      <c r="CG53" s="189">
        <v>0.85272116250066776</v>
      </c>
      <c r="CH53" s="189">
        <v>2.9385569087674379</v>
      </c>
      <c r="CI53" s="189">
        <v>35.09880922142127</v>
      </c>
      <c r="CJ53" s="189">
        <v>0.1166371515807705</v>
      </c>
      <c r="CK53" s="189">
        <v>0</v>
      </c>
      <c r="CL53" s="189">
        <v>0</v>
      </c>
      <c r="CM53" s="189">
        <v>0</v>
      </c>
      <c r="CN53" s="189">
        <v>0</v>
      </c>
      <c r="CO53" s="189">
        <v>0</v>
      </c>
      <c r="CP53" s="189">
        <v>0</v>
      </c>
      <c r="CQ53" s="189">
        <v>0</v>
      </c>
      <c r="CR53" s="189">
        <v>1.0812175265763382</v>
      </c>
      <c r="CS53" s="189">
        <v>0.10802637737039696</v>
      </c>
      <c r="CT53" s="189">
        <v>0.73112423223383505</v>
      </c>
      <c r="CU53" s="189">
        <v>0</v>
      </c>
      <c r="CW53" s="189">
        <f t="shared" ref="CW53:DQ53" si="420">(BN53*$W53/1000+($AB54-$AB52)*BN$18/1000)/(($W53+$AA53+$AC53)/1000)</f>
        <v>0</v>
      </c>
      <c r="CX53" s="189">
        <f t="shared" si="420"/>
        <v>2.1127902992706113</v>
      </c>
      <c r="CY53" s="189">
        <f t="shared" si="420"/>
        <v>1.4733862853164548</v>
      </c>
      <c r="CZ53" s="189">
        <f t="shared" si="420"/>
        <v>6.2200586009180201</v>
      </c>
      <c r="DA53" s="189">
        <f t="shared" si="420"/>
        <v>0.18730616717362714</v>
      </c>
      <c r="DB53" s="189">
        <f t="shared" si="420"/>
        <v>1.918864757348677</v>
      </c>
      <c r="DC53" s="189">
        <f t="shared" si="420"/>
        <v>7.7628101332409036</v>
      </c>
      <c r="DD53" s="189">
        <f t="shared" si="420"/>
        <v>0</v>
      </c>
      <c r="DE53" s="189">
        <f t="shared" si="420"/>
        <v>1.0891966046299555</v>
      </c>
      <c r="DF53" s="189">
        <f t="shared" si="420"/>
        <v>1.3661159862187955</v>
      </c>
      <c r="DG53" s="189">
        <f t="shared" si="420"/>
        <v>2.49253998820517</v>
      </c>
      <c r="DH53" s="189">
        <f t="shared" si="420"/>
        <v>3.6725810144888693</v>
      </c>
      <c r="DI53" s="189">
        <f t="shared" si="420"/>
        <v>2.8504029189539999</v>
      </c>
      <c r="DJ53" s="189">
        <f t="shared" si="420"/>
        <v>0.85538449120477444</v>
      </c>
      <c r="DK53" s="189">
        <f t="shared" si="420"/>
        <v>1.3739029547242865</v>
      </c>
      <c r="DL53" s="189">
        <f t="shared" si="420"/>
        <v>5.1462421944583872</v>
      </c>
      <c r="DM53" s="189">
        <f t="shared" si="420"/>
        <v>5.300439402611385</v>
      </c>
      <c r="DN53" s="189">
        <f t="shared" si="420"/>
        <v>2.8545569521658609</v>
      </c>
      <c r="DO53" s="189">
        <f t="shared" si="420"/>
        <v>0.94723327784282763</v>
      </c>
      <c r="DP53" s="189">
        <f t="shared" si="420"/>
        <v>0.85272116250066765</v>
      </c>
      <c r="DQ53" s="189">
        <f t="shared" si="420"/>
        <v>2.9385569087674379</v>
      </c>
      <c r="DR53" s="194">
        <f>(CI53*$W53/1000+($AB54-$AB52)*CI$18/1000+2220*(AD54-AD52)/1000)/(($W53+$AA53+$AC53)/1000)</f>
        <v>35.09880922142127</v>
      </c>
      <c r="DS53" s="189">
        <f t="shared" ref="DS53:ED53" si="421">(CJ53*$W53/1000+($AB54-$AB52)*CJ$18/1000)/(($W53+$AA53+$AC53)/1000)</f>
        <v>0.11663715158077048</v>
      </c>
      <c r="DT53" s="189">
        <f t="shared" si="421"/>
        <v>0</v>
      </c>
      <c r="DU53" s="189">
        <f t="shared" si="421"/>
        <v>0</v>
      </c>
      <c r="DV53" s="189">
        <f t="shared" si="421"/>
        <v>0</v>
      </c>
      <c r="DW53" s="189">
        <f t="shared" si="421"/>
        <v>0</v>
      </c>
      <c r="DX53" s="189">
        <f t="shared" si="421"/>
        <v>0</v>
      </c>
      <c r="DY53" s="189">
        <f t="shared" si="421"/>
        <v>0</v>
      </c>
      <c r="DZ53" s="189">
        <f t="shared" si="421"/>
        <v>0</v>
      </c>
      <c r="EA53" s="189">
        <f t="shared" si="421"/>
        <v>1.081217526576338</v>
      </c>
      <c r="EB53" s="189">
        <f t="shared" si="421"/>
        <v>0.10802637737039696</v>
      </c>
      <c r="EC53" s="189">
        <f t="shared" si="421"/>
        <v>0.73112423223383494</v>
      </c>
      <c r="ED53" s="189">
        <f t="shared" si="421"/>
        <v>0</v>
      </c>
      <c r="EE53" s="53" t="s">
        <v>15</v>
      </c>
      <c r="EF53" s="12" t="s">
        <v>150</v>
      </c>
      <c r="EG53" s="189"/>
      <c r="EH53" s="189"/>
      <c r="EI53" s="189"/>
      <c r="EJ53" s="189"/>
      <c r="EK53" s="189"/>
      <c r="EL53" s="189"/>
      <c r="EM53" s="189"/>
      <c r="EN53" s="189"/>
      <c r="EO53" s="189"/>
      <c r="EP53" s="189"/>
      <c r="EQ53" s="189"/>
      <c r="ER53" s="189"/>
      <c r="ES53" s="189"/>
      <c r="ET53" s="189"/>
      <c r="EU53" s="189"/>
      <c r="EV53" s="189"/>
      <c r="EW53" s="189"/>
      <c r="EX53" s="189"/>
      <c r="EY53" s="189"/>
      <c r="EZ53" s="189"/>
      <c r="FA53" s="189"/>
      <c r="FB53" s="194"/>
      <c r="FC53" s="189"/>
      <c r="FD53" s="189"/>
      <c r="FE53" s="189"/>
      <c r="FF53" s="189"/>
      <c r="FG53" s="189"/>
      <c r="FH53" s="189"/>
      <c r="FI53" s="189"/>
      <c r="FJ53" s="189"/>
      <c r="FK53" s="189"/>
      <c r="FL53" s="189"/>
      <c r="FM53" s="189"/>
      <c r="FN53" s="189"/>
      <c r="FO53" s="6"/>
    </row>
    <row r="54" spans="1:171" x14ac:dyDescent="0.2">
      <c r="A54" s="17" t="s">
        <v>15</v>
      </c>
      <c r="B54" s="12" t="s">
        <v>151</v>
      </c>
      <c r="C54" s="28">
        <v>42411</v>
      </c>
      <c r="D54" s="29">
        <v>0.41388888888888892</v>
      </c>
      <c r="E54" s="10">
        <f>F54*24</f>
        <v>14.033333333333337</v>
      </c>
      <c r="F54" s="76">
        <f t="shared" ref="F54:F67" si="422">+F53+(C54-C53)+(D54-D53)</f>
        <v>0.58472222222222237</v>
      </c>
      <c r="G54" s="53">
        <v>0.41299999999999998</v>
      </c>
      <c r="H54" s="53">
        <v>0.41599999999999998</v>
      </c>
      <c r="I54">
        <v>99.2</v>
      </c>
      <c r="J54">
        <v>13.4</v>
      </c>
      <c r="K54" s="53">
        <f t="shared" ref="K54:K67" si="423">H54-G54</f>
        <v>3.0000000000000027E-3</v>
      </c>
      <c r="L54" s="53"/>
      <c r="M54">
        <v>0</v>
      </c>
      <c r="N54" s="57">
        <v>29</v>
      </c>
      <c r="O54" s="60">
        <v>5.7</v>
      </c>
      <c r="P54" s="61">
        <v>5.54</v>
      </c>
      <c r="Q54" s="33">
        <v>1.92</v>
      </c>
      <c r="R54" s="61">
        <v>2.21</v>
      </c>
      <c r="S54" s="60">
        <v>336.8</v>
      </c>
      <c r="T54" s="60">
        <v>119</v>
      </c>
      <c r="U54" s="75">
        <v>8.9700000000000006</v>
      </c>
      <c r="V54" s="60">
        <v>4</v>
      </c>
      <c r="W54" s="71">
        <f t="shared" ref="W54:W67" si="424">W53-V53+Y54+AA54+AC54</f>
        <v>260.50200000000001</v>
      </c>
      <c r="X54" s="85">
        <f t="shared" ref="X54:X67" si="425">SUM(V54,X53)</f>
        <v>11.5</v>
      </c>
      <c r="Y54" s="33">
        <v>2E-3</v>
      </c>
      <c r="Z54" s="33">
        <f t="shared" si="416"/>
        <v>2E-3</v>
      </c>
      <c r="AA54" s="33">
        <v>0</v>
      </c>
      <c r="AB54" s="33">
        <f t="shared" si="417"/>
        <v>0</v>
      </c>
      <c r="AC54" s="33">
        <v>0</v>
      </c>
      <c r="AD54" s="33">
        <f t="shared" si="418"/>
        <v>0</v>
      </c>
      <c r="AE54" s="22">
        <f t="shared" si="419"/>
        <v>14.033333333333337</v>
      </c>
      <c r="AF54" s="54">
        <f t="shared" ref="AF54:AF66" si="426">((AE54-AE53)*LN(2)/LN(G54/G53))</f>
        <v>18.339780254100031</v>
      </c>
      <c r="AG54" s="167">
        <f t="shared" si="64"/>
        <v>3.7794737502647321E-2</v>
      </c>
      <c r="AH54"/>
      <c r="AI54" s="22">
        <f t="shared" ref="AI54:AI67" si="427">G54*(W54-Y54-AA54-AC54)*1000000</f>
        <v>107586500</v>
      </c>
      <c r="AJ54" s="174">
        <f>LN(AI54/AI53)</f>
        <v>0.51514775951555192</v>
      </c>
      <c r="AK54" s="174">
        <f>LN(AI54/AI53)/(AE54-AE53)</f>
        <v>3.670886647379229E-2</v>
      </c>
      <c r="AL54" s="167"/>
      <c r="AM54" s="187">
        <f>(G53+G54)/2*(E54-E53)/24</f>
        <v>0.1917888888888889</v>
      </c>
      <c r="AN54" s="187"/>
      <c r="AO54" s="187"/>
      <c r="AP54" s="174"/>
      <c r="AQ54" s="189">
        <f t="shared" ref="AQ54:AQ67" si="428">(N54*W54/1000+AC54*2220/1000+AA54*180.15/1000)/((W54+AA54+AC54)/1000)</f>
        <v>29</v>
      </c>
      <c r="AR54" s="189">
        <f t="shared" ref="AR54:AR67" si="429">(O54*W54/1000)/((W54+AA54+AC54)/1000)</f>
        <v>5.7</v>
      </c>
      <c r="AS54" s="189">
        <f t="shared" ref="AS54:AS67" si="430">(P54*W54/1000)/((W54+AA54+AC54)/1000)</f>
        <v>5.54</v>
      </c>
      <c r="AT54" s="189">
        <f t="shared" ref="AT54:AT67" si="431">(Q54*W54/1000+AA54*4.16/1000)/((W54+AA54+AC54)/1000)</f>
        <v>1.92</v>
      </c>
      <c r="AU54" s="189">
        <f t="shared" ref="AU54:AU67" si="432">(R54*W54/1000)/((W54+AA54+AC54)/1000)</f>
        <v>2.21</v>
      </c>
      <c r="AV54" s="190" t="s">
        <v>152</v>
      </c>
      <c r="AW54" s="189">
        <f>-(N54-AQ53)</f>
        <v>2.8000000000000043</v>
      </c>
      <c r="AX54" s="189">
        <f>(O54-AR53)</f>
        <v>5.7</v>
      </c>
      <c r="AY54" s="189">
        <f>-(P54-AS53)</f>
        <v>0.46999999999999975</v>
      </c>
      <c r="AZ54" s="189">
        <f>-(Q54-AT53)</f>
        <v>0.12999999999999989</v>
      </c>
      <c r="BA54" s="189">
        <f>(R54-AU53)</f>
        <v>0.57000000000000006</v>
      </c>
      <c r="BB54" s="190" t="s">
        <v>152</v>
      </c>
      <c r="BC54" s="189"/>
      <c r="BD54" s="189"/>
      <c r="BE54" s="189"/>
      <c r="BF54" s="189"/>
      <c r="BG54" s="189"/>
      <c r="BH54" s="189"/>
      <c r="BI54" s="189"/>
      <c r="BJ54" s="189"/>
      <c r="BK54" s="189"/>
      <c r="BL54" s="189"/>
      <c r="BN54" s="189"/>
      <c r="BO54" s="189"/>
      <c r="BP54" s="189"/>
      <c r="BQ54" s="189"/>
      <c r="BR54" s="189"/>
      <c r="BS54" s="189"/>
      <c r="BT54" s="189"/>
      <c r="BU54" s="189"/>
      <c r="BV54" s="189"/>
      <c r="BW54" s="189"/>
      <c r="BX54" s="189"/>
      <c r="BY54" s="189"/>
      <c r="BZ54" s="189"/>
      <c r="CA54" s="189"/>
      <c r="CB54" s="189"/>
      <c r="CC54" s="189"/>
      <c r="CD54" s="189"/>
      <c r="CE54" s="189"/>
      <c r="CF54" s="189"/>
      <c r="CG54" s="189"/>
      <c r="CH54" s="189"/>
      <c r="CI54" s="189"/>
      <c r="CJ54" s="189"/>
      <c r="CK54" s="189"/>
      <c r="CL54" s="189"/>
      <c r="CM54" s="189"/>
      <c r="CN54" s="189"/>
      <c r="CO54" s="189"/>
      <c r="CP54" s="189"/>
      <c r="CQ54" s="189"/>
      <c r="CR54" s="189"/>
      <c r="CS54" s="189"/>
      <c r="CT54" s="189"/>
      <c r="CU54" s="189"/>
      <c r="CW54" s="189"/>
      <c r="CX54" s="189"/>
      <c r="CY54" s="189"/>
      <c r="CZ54" s="189"/>
      <c r="DA54" s="189"/>
      <c r="DB54" s="189"/>
      <c r="DC54" s="189"/>
      <c r="DD54" s="189"/>
      <c r="DE54" s="189"/>
      <c r="DF54" s="189"/>
      <c r="DG54" s="189"/>
      <c r="DH54" s="189"/>
      <c r="DI54" s="189"/>
      <c r="DJ54" s="189"/>
      <c r="DK54" s="189"/>
      <c r="DL54" s="189"/>
      <c r="DM54" s="189"/>
      <c r="DN54" s="189"/>
      <c r="DO54" s="189"/>
      <c r="DP54" s="189"/>
      <c r="DQ54" s="189"/>
      <c r="DR54" s="194"/>
      <c r="DS54" s="189"/>
      <c r="DT54" s="189"/>
      <c r="DU54" s="189"/>
      <c r="DV54" s="189"/>
      <c r="DW54" s="189"/>
      <c r="DX54" s="189"/>
      <c r="DY54" s="189"/>
      <c r="DZ54" s="189"/>
      <c r="EA54" s="189"/>
      <c r="EB54" s="189"/>
      <c r="EC54" s="189"/>
      <c r="ED54" s="189"/>
      <c r="EE54" s="53" t="s">
        <v>15</v>
      </c>
      <c r="EF54" s="12" t="s">
        <v>151</v>
      </c>
      <c r="EG54" s="189"/>
      <c r="EH54" s="189"/>
      <c r="EI54" s="189"/>
      <c r="EJ54" s="189"/>
      <c r="EK54" s="189"/>
      <c r="EL54" s="189"/>
      <c r="EM54" s="189"/>
      <c r="EN54" s="189"/>
      <c r="EO54" s="189"/>
      <c r="EP54" s="189"/>
      <c r="EQ54" s="189"/>
      <c r="ER54" s="189"/>
      <c r="ES54" s="189"/>
      <c r="ET54" s="189"/>
      <c r="EU54" s="189"/>
      <c r="EV54" s="189"/>
      <c r="EW54" s="189"/>
      <c r="EX54" s="189"/>
      <c r="EY54" s="189"/>
      <c r="EZ54" s="189"/>
      <c r="FA54" s="189"/>
      <c r="FB54" s="194"/>
      <c r="FC54" s="189"/>
      <c r="FD54" s="189"/>
      <c r="FE54" s="189"/>
      <c r="FF54" s="189"/>
      <c r="FG54" s="189"/>
      <c r="FH54" s="189"/>
      <c r="FI54" s="189"/>
      <c r="FJ54" s="189"/>
      <c r="FK54" s="189"/>
      <c r="FL54" s="189"/>
      <c r="FM54" s="189"/>
      <c r="FN54" s="189"/>
      <c r="FO54" s="6"/>
    </row>
    <row r="55" spans="1:171" x14ac:dyDescent="0.2">
      <c r="A55" s="17" t="s">
        <v>15</v>
      </c>
      <c r="B55" s="12" t="s">
        <v>153</v>
      </c>
      <c r="C55" s="28">
        <v>42412</v>
      </c>
      <c r="D55" s="29">
        <v>0.46458333333333335</v>
      </c>
      <c r="E55" s="10">
        <f>F55*24</f>
        <v>39.25</v>
      </c>
      <c r="F55" s="76">
        <f t="shared" si="422"/>
        <v>1.6354166666666667</v>
      </c>
      <c r="G55" s="53">
        <v>1.03</v>
      </c>
      <c r="H55" s="53">
        <v>1.04</v>
      </c>
      <c r="I55">
        <v>99.1</v>
      </c>
      <c r="J55">
        <v>13.3</v>
      </c>
      <c r="K55" s="53">
        <f t="shared" si="423"/>
        <v>1.0000000000000009E-2</v>
      </c>
      <c r="L55" s="53"/>
      <c r="M55">
        <v>0</v>
      </c>
      <c r="N55" s="57">
        <v>26.5</v>
      </c>
      <c r="O55" s="60">
        <v>14.1</v>
      </c>
      <c r="P55" s="61">
        <v>4.2699999999999996</v>
      </c>
      <c r="Q55" s="33">
        <v>1.93</v>
      </c>
      <c r="R55" s="61">
        <v>3.42</v>
      </c>
      <c r="S55" s="60">
        <v>342.7</v>
      </c>
      <c r="T55" s="60">
        <v>118</v>
      </c>
      <c r="U55" s="75">
        <v>8.76</v>
      </c>
      <c r="V55" s="60">
        <v>39</v>
      </c>
      <c r="W55" s="71">
        <f t="shared" si="424"/>
        <v>256.50200000000001</v>
      </c>
      <c r="X55" s="85">
        <f t="shared" si="425"/>
        <v>50.5</v>
      </c>
      <c r="Y55" s="33">
        <v>0</v>
      </c>
      <c r="Z55" s="33">
        <f t="shared" si="416"/>
        <v>2E-3</v>
      </c>
      <c r="AA55" s="33">
        <v>0</v>
      </c>
      <c r="AB55" s="33">
        <f t="shared" si="417"/>
        <v>0</v>
      </c>
      <c r="AC55" s="33">
        <v>0</v>
      </c>
      <c r="AD55" s="33">
        <f t="shared" si="418"/>
        <v>0</v>
      </c>
      <c r="AE55" s="22">
        <f t="shared" si="419"/>
        <v>39.25</v>
      </c>
      <c r="AF55" s="54">
        <f t="shared" si="426"/>
        <v>19.126274600952932</v>
      </c>
      <c r="AG55" s="167">
        <f t="shared" si="64"/>
        <v>3.6240574551063408E-2</v>
      </c>
      <c r="AH55">
        <f>LN(G55/G53)/(AE55-AE53)</f>
        <v>3.6796245551162628E-2</v>
      </c>
      <c r="AI55" s="22">
        <f t="shared" si="427"/>
        <v>264197060.00000003</v>
      </c>
      <c r="AJ55" s="174">
        <f t="shared" ref="AJ55:AJ67" si="433">LN(AI55/AI54)</f>
        <v>0.89840008892060796</v>
      </c>
      <c r="AK55" s="174">
        <f t="shared" ref="AK55:AK67" si="434">LN(AI55/AI54)/(AE55-AE54)</f>
        <v>3.5627234193811294E-2</v>
      </c>
      <c r="AL55" s="172">
        <f>LN(AI55/AI53)/(AE55-AE53)</f>
        <v>3.6013957921940377E-2</v>
      </c>
      <c r="AM55" s="187">
        <f t="shared" ref="AM55:AM67" si="435">(G54+G55)/2*(E55-E54)/24</f>
        <v>0.75807604166666653</v>
      </c>
      <c r="AN55" s="187">
        <f>AM54+AM55</f>
        <v>0.94986493055555543</v>
      </c>
      <c r="AO55" s="187">
        <f t="shared" ref="AO55" si="436">AM54+AM55</f>
        <v>0.94986493055555543</v>
      </c>
      <c r="AP55" s="174"/>
      <c r="AQ55" s="189">
        <f t="shared" si="428"/>
        <v>26.5</v>
      </c>
      <c r="AR55" s="189">
        <f t="shared" si="429"/>
        <v>14.1</v>
      </c>
      <c r="AS55" s="189">
        <f t="shared" si="430"/>
        <v>4.2699999999999996</v>
      </c>
      <c r="AT55" s="189">
        <f t="shared" si="431"/>
        <v>1.93</v>
      </c>
      <c r="AU55" s="189">
        <f t="shared" si="432"/>
        <v>3.42</v>
      </c>
      <c r="AV55" s="190" t="s">
        <v>154</v>
      </c>
      <c r="AW55" s="189">
        <f t="shared" ref="AW55:AW67" si="437">-(N55-AQ54)</f>
        <v>2.5</v>
      </c>
      <c r="AX55" s="189">
        <f t="shared" ref="AX55:AX67" si="438">(O55-AR54)</f>
        <v>8.3999999999999986</v>
      </c>
      <c r="AY55" s="189">
        <f t="shared" ref="AY55:AY67" si="439">-(P55-AS54)</f>
        <v>1.2700000000000005</v>
      </c>
      <c r="AZ55" s="189">
        <f t="shared" ref="AZ55:AZ67" si="440">-(Q55-AT54)</f>
        <v>-1.0000000000000009E-2</v>
      </c>
      <c r="BA55" s="189">
        <f t="shared" ref="BA55:BA67" si="441">(R55-AU54)</f>
        <v>1.21</v>
      </c>
      <c r="BB55" s="190" t="s">
        <v>154</v>
      </c>
      <c r="BC55" s="189">
        <f>(AW54+AW55)/$AN55</f>
        <v>5.5797406868154917</v>
      </c>
      <c r="BD55" s="189">
        <f>(AX54+AX55)/$AN55</f>
        <v>14.844215789452521</v>
      </c>
      <c r="BE55" s="189">
        <f>(AY54+AY55)/$AN55</f>
        <v>1.8318393952941414</v>
      </c>
      <c r="BF55" s="189">
        <f>(AZ54+AZ55)/$AN55</f>
        <v>0.12633375139959582</v>
      </c>
      <c r="BG55" s="189">
        <f>(BA54+BA55)/$AN55</f>
        <v>1.8739506457606732</v>
      </c>
      <c r="BH55" s="189">
        <f t="shared" ref="BH55" si="442">(AW54+AW55)/$AN55</f>
        <v>5.5797406868154917</v>
      </c>
      <c r="BI55" s="189">
        <f t="shared" ref="BI55" si="443">(AX54+AX55)/$AN55</f>
        <v>14.844215789452521</v>
      </c>
      <c r="BJ55" s="189">
        <f t="shared" ref="BJ55" si="444">(AY54+AY55)/$AN55</f>
        <v>1.8318393952941414</v>
      </c>
      <c r="BK55" s="189">
        <f t="shared" ref="BK55" si="445">(AZ54+AZ55)/$AN55</f>
        <v>0.12633375139959582</v>
      </c>
      <c r="BL55" s="189">
        <f t="shared" ref="BL55" si="446">(BA54+BA55)/$AN55</f>
        <v>1.8739506457606732</v>
      </c>
      <c r="BN55" s="189">
        <v>0.79657052258445171</v>
      </c>
      <c r="BO55" s="189">
        <v>2.0446524339853398</v>
      </c>
      <c r="BP55" s="189">
        <v>1.6666954133324527</v>
      </c>
      <c r="BQ55" s="189">
        <v>5.2482284831209878</v>
      </c>
      <c r="BR55" s="189">
        <v>0.135903594663208</v>
      </c>
      <c r="BS55" s="189">
        <v>2.0807840756639937</v>
      </c>
      <c r="BT55" s="189">
        <v>4.9516928424659596</v>
      </c>
      <c r="BU55" s="189">
        <v>0.14587104774027743</v>
      </c>
      <c r="BV55" s="189">
        <v>1.0565145737586352</v>
      </c>
      <c r="BW55" s="189">
        <v>1.3130436419553266</v>
      </c>
      <c r="BX55" s="189">
        <v>2.3791045505517925</v>
      </c>
      <c r="BY55" s="189">
        <v>3.4917278939938519</v>
      </c>
      <c r="BZ55" s="189">
        <v>2.7595491946753437</v>
      </c>
      <c r="CA55" s="189">
        <v>0.79285548452433052</v>
      </c>
      <c r="CB55" s="189">
        <v>1.3542578422437204</v>
      </c>
      <c r="CC55" s="189">
        <v>5.7938582056187631</v>
      </c>
      <c r="CD55" s="189">
        <v>4.6630774984949683</v>
      </c>
      <c r="CE55" s="189">
        <v>2.7341569330856932</v>
      </c>
      <c r="CF55" s="189">
        <v>0.91620776592973951</v>
      </c>
      <c r="CG55" s="189">
        <v>0.89270031365809077</v>
      </c>
      <c r="CH55" s="189">
        <v>2.7800419318964593</v>
      </c>
      <c r="CI55" s="189">
        <v>30.601555577999296</v>
      </c>
      <c r="CJ55" s="189">
        <v>0.17899654736844559</v>
      </c>
      <c r="CK55" s="189">
        <v>5.9962056821694767E-2</v>
      </c>
      <c r="CL55" s="189">
        <v>4.9168519480858854E-2</v>
      </c>
      <c r="CM55" s="189">
        <v>0</v>
      </c>
      <c r="CN55" s="189">
        <v>0.44910801786224447</v>
      </c>
      <c r="CO55" s="189">
        <v>0</v>
      </c>
      <c r="CP55" s="189">
        <v>0</v>
      </c>
      <c r="CQ55" s="189">
        <v>8.7650423261992465</v>
      </c>
      <c r="CR55" s="189">
        <v>0.68085264764366937</v>
      </c>
      <c r="CS55" s="189">
        <v>0.52634899895672504</v>
      </c>
      <c r="CT55" s="189">
        <v>2.0838756689508382</v>
      </c>
      <c r="CU55" s="189">
        <v>0</v>
      </c>
      <c r="CW55" s="189">
        <f t="shared" ref="CW55:DQ55" si="447">(BN55*$W55/1000+($AB56-$AB54)*BN$18/1000)/(($W55+$AA55+$AC55)/1000)</f>
        <v>0.80725170314915207</v>
      </c>
      <c r="CX55" s="189">
        <f t="shared" si="447"/>
        <v>2.1401150266477251</v>
      </c>
      <c r="CY55" s="189">
        <f t="shared" si="447"/>
        <v>1.7341633811332937</v>
      </c>
      <c r="CZ55" s="189">
        <f t="shared" si="447"/>
        <v>5.5196005437292337</v>
      </c>
      <c r="DA55" s="189">
        <f t="shared" si="447"/>
        <v>0.1458854797111665</v>
      </c>
      <c r="DB55" s="189">
        <f t="shared" si="447"/>
        <v>2.1456888560177796</v>
      </c>
      <c r="DC55" s="189">
        <f t="shared" si="447"/>
        <v>4.9516928424659596</v>
      </c>
      <c r="DD55" s="189">
        <f t="shared" si="447"/>
        <v>0.15379377892427329</v>
      </c>
      <c r="DE55" s="189">
        <f t="shared" si="447"/>
        <v>1.1057873679549968</v>
      </c>
      <c r="DF55" s="189">
        <f t="shared" si="447"/>
        <v>1.346200182137858</v>
      </c>
      <c r="DG55" s="189">
        <f t="shared" si="447"/>
        <v>2.5132288013146566</v>
      </c>
      <c r="DH55" s="189">
        <f t="shared" si="447"/>
        <v>3.6764286611292167</v>
      </c>
      <c r="DI55" s="189">
        <f t="shared" si="447"/>
        <v>2.8972075873383361</v>
      </c>
      <c r="DJ55" s="189">
        <f t="shared" si="447"/>
        <v>0.85009823817669539</v>
      </c>
      <c r="DK55" s="189">
        <f t="shared" si="447"/>
        <v>1.4154583037012454</v>
      </c>
      <c r="DL55" s="189">
        <f t="shared" si="447"/>
        <v>5.9655402252359275</v>
      </c>
      <c r="DM55" s="189">
        <f t="shared" si="447"/>
        <v>4.8982178051065191</v>
      </c>
      <c r="DN55" s="189">
        <f t="shared" si="447"/>
        <v>2.8453503426241737</v>
      </c>
      <c r="DO55" s="189">
        <f t="shared" si="447"/>
        <v>0.96902447082833798</v>
      </c>
      <c r="DP55" s="189">
        <f t="shared" si="447"/>
        <v>0.92142741537007111</v>
      </c>
      <c r="DQ55" s="189">
        <f t="shared" si="447"/>
        <v>2.9089025393432477</v>
      </c>
      <c r="DR55" s="194">
        <f>(CI55*$W55/1000+($AB56-$AB54)*CI$18/1000+2220*(AD56-AD54)/1000)/(($W55+$AA55+$AC55)/1000)</f>
        <v>45.527728011088662</v>
      </c>
      <c r="DS55" s="189">
        <f t="shared" ref="DS55:ED55" si="448">(CJ55*$W55/1000+($AB56-$AB54)*CJ$18/1000)/(($W55+$AA55+$AC55)/1000)</f>
        <v>0.19290062183067111</v>
      </c>
      <c r="DT55" s="189">
        <f t="shared" si="448"/>
        <v>5.9962056821694767E-2</v>
      </c>
      <c r="DU55" s="189">
        <f t="shared" si="448"/>
        <v>4.9996269848790562E-2</v>
      </c>
      <c r="DV55" s="189">
        <f t="shared" si="448"/>
        <v>0</v>
      </c>
      <c r="DW55" s="189">
        <f t="shared" si="448"/>
        <v>0.44910801786224447</v>
      </c>
      <c r="DX55" s="189">
        <f t="shared" si="448"/>
        <v>0</v>
      </c>
      <c r="DY55" s="189">
        <f t="shared" si="448"/>
        <v>0</v>
      </c>
      <c r="DZ55" s="189">
        <f t="shared" si="448"/>
        <v>8.7650423261992465</v>
      </c>
      <c r="EA55" s="189">
        <f t="shared" si="448"/>
        <v>0.7269781275400472</v>
      </c>
      <c r="EB55" s="189">
        <f t="shared" si="448"/>
        <v>0.52806753605608403</v>
      </c>
      <c r="EC55" s="189">
        <f t="shared" si="448"/>
        <v>2.0838756689508382</v>
      </c>
      <c r="ED55" s="189">
        <f t="shared" si="448"/>
        <v>0</v>
      </c>
      <c r="EE55" s="53" t="s">
        <v>15</v>
      </c>
      <c r="EF55" s="12" t="s">
        <v>153</v>
      </c>
      <c r="EG55" s="189">
        <f t="shared" ref="EG55" si="449">BN55-CW53</f>
        <v>0.79657052258445171</v>
      </c>
      <c r="EH55" s="189">
        <f t="shared" ref="EH55" si="450">BO55-CX53</f>
        <v>-6.8137865285271548E-2</v>
      </c>
      <c r="EI55" s="189">
        <f t="shared" ref="EI55" si="451">BP55-CY53</f>
        <v>0.19330912801599798</v>
      </c>
      <c r="EJ55" s="189">
        <f t="shared" ref="EJ55" si="452">BQ55-CZ53</f>
        <v>-0.97183011779703232</v>
      </c>
      <c r="EK55" s="189">
        <f t="shared" ref="EK55" si="453">BR55-DA53</f>
        <v>-5.1402572510419131E-2</v>
      </c>
      <c r="EL55" s="189">
        <f t="shared" ref="EL55" si="454">BS55-DB53</f>
        <v>0.1619193183153167</v>
      </c>
      <c r="EM55" s="189">
        <f t="shared" ref="EM55" si="455">BT55-DC53</f>
        <v>-2.811117290774944</v>
      </c>
      <c r="EN55" s="189">
        <f t="shared" ref="EN55" si="456">BU55-DD53</f>
        <v>0.14587104774027743</v>
      </c>
      <c r="EO55" s="189">
        <f t="shared" ref="EO55" si="457">BV55-DE53</f>
        <v>-3.2682030871320267E-2</v>
      </c>
      <c r="EP55" s="189">
        <f t="shared" ref="EP55" si="458">BW55-DF53</f>
        <v>-5.3072344263468851E-2</v>
      </c>
      <c r="EQ55" s="189">
        <f t="shared" ref="EQ55" si="459">BX55-DG53</f>
        <v>-0.11343543765337749</v>
      </c>
      <c r="ER55" s="189">
        <f t="shared" ref="ER55" si="460">BY55-DH53</f>
        <v>-0.18085312049501745</v>
      </c>
      <c r="ES55" s="189">
        <f t="shared" ref="ES55" si="461">BZ55-DI53</f>
        <v>-9.0853724278656234E-2</v>
      </c>
      <c r="ET55" s="189">
        <f t="shared" ref="ET55" si="462">CA55-DJ53</f>
        <v>-6.2529006680443922E-2</v>
      </c>
      <c r="EU55" s="189">
        <f t="shared" ref="EU55" si="463">CB55-DK53</f>
        <v>-1.9645112480566107E-2</v>
      </c>
      <c r="EV55" s="189">
        <f t="shared" ref="EV55" si="464">CC55-DL53</f>
        <v>0.64761601116037593</v>
      </c>
      <c r="EW55" s="189">
        <f t="shared" ref="EW55" si="465">CD55-DM53</f>
        <v>-0.63736190411641669</v>
      </c>
      <c r="EX55" s="189">
        <f t="shared" ref="EX55" si="466">CE55-DN53</f>
        <v>-0.12040001908016773</v>
      </c>
      <c r="EY55" s="189">
        <f t="shared" ref="EY55" si="467">CF55-DO53</f>
        <v>-3.1025511913088111E-2</v>
      </c>
      <c r="EZ55" s="189">
        <f t="shared" ref="EZ55" si="468">CG55-DP53</f>
        <v>3.9979151157423121E-2</v>
      </c>
      <c r="FA55" s="189">
        <f>CH55-DQ53</f>
        <v>-0.1585149768709786</v>
      </c>
      <c r="FB55" s="194">
        <f>CI55-DR53</f>
        <v>-4.4972536434219741</v>
      </c>
      <c r="FC55" s="189">
        <f t="shared" ref="FC55" si="469">CJ55-DS53</f>
        <v>6.2359395787675104E-2</v>
      </c>
      <c r="FD55" s="189">
        <f t="shared" ref="FD55" si="470">CK55-DT53</f>
        <v>5.9962056821694767E-2</v>
      </c>
      <c r="FE55" s="189">
        <f t="shared" ref="FE55" si="471">CL55-DU53</f>
        <v>4.9168519480858854E-2</v>
      </c>
      <c r="FF55" s="189">
        <f t="shared" ref="FF55" si="472">CM55-DV53</f>
        <v>0</v>
      </c>
      <c r="FG55" s="189">
        <f t="shared" ref="FG55" si="473">CN55-DW53</f>
        <v>0.44910801786224447</v>
      </c>
      <c r="FH55" s="189">
        <f t="shared" ref="FH55" si="474">CO55-DX53</f>
        <v>0</v>
      </c>
      <c r="FI55" s="189">
        <f t="shared" ref="FI55" si="475">CP55-DY53</f>
        <v>0</v>
      </c>
      <c r="FJ55" s="189">
        <f t="shared" ref="FJ55" si="476">CQ55-DZ53</f>
        <v>8.7650423261992465</v>
      </c>
      <c r="FK55" s="189">
        <f t="shared" ref="FK55" si="477">CR55-EA53</f>
        <v>-0.40036487893266859</v>
      </c>
      <c r="FL55" s="189">
        <f t="shared" ref="FL55" si="478">CS55-EB53</f>
        <v>0.4183226215863281</v>
      </c>
      <c r="FM55" s="189">
        <f t="shared" ref="FM55" si="479">CT55-EC53</f>
        <v>1.3527514367170033</v>
      </c>
      <c r="FN55" s="189">
        <f t="shared" ref="FN55" si="480">CU55-ED53</f>
        <v>0</v>
      </c>
      <c r="FO55" s="198">
        <f>BA54+BA55</f>
        <v>1.78</v>
      </c>
    </row>
    <row r="56" spans="1:171" x14ac:dyDescent="0.2">
      <c r="A56" s="17" t="s">
        <v>15</v>
      </c>
      <c r="B56" s="12" t="s">
        <v>156</v>
      </c>
      <c r="C56" s="28">
        <v>42413</v>
      </c>
      <c r="D56" s="29">
        <v>0.3756944444444445</v>
      </c>
      <c r="E56" s="10">
        <f t="shared" ref="E56:E66" si="481">F56*24</f>
        <v>61.116666666666674</v>
      </c>
      <c r="F56" s="76">
        <f t="shared" si="422"/>
        <v>2.5465277777777779</v>
      </c>
      <c r="G56" s="53">
        <v>2.9</v>
      </c>
      <c r="H56" s="53">
        <v>2.91</v>
      </c>
      <c r="I56">
        <v>99.7</v>
      </c>
      <c r="J56">
        <v>13.5</v>
      </c>
      <c r="K56" s="53">
        <f t="shared" si="423"/>
        <v>1.0000000000000231E-2</v>
      </c>
      <c r="L56" s="53"/>
      <c r="M56">
        <v>1</v>
      </c>
      <c r="N56" s="57">
        <v>23.2</v>
      </c>
      <c r="O56" s="60">
        <v>22.4</v>
      </c>
      <c r="P56" s="61">
        <v>3.2</v>
      </c>
      <c r="Q56" s="33">
        <v>2.4</v>
      </c>
      <c r="R56" s="61">
        <v>5.21</v>
      </c>
      <c r="S56" s="60">
        <v>352.9</v>
      </c>
      <c r="T56" s="60">
        <v>119</v>
      </c>
      <c r="U56" s="75">
        <v>8.77</v>
      </c>
      <c r="V56" s="60">
        <v>4</v>
      </c>
      <c r="W56" s="71">
        <f t="shared" si="424"/>
        <v>222.90200000000002</v>
      </c>
      <c r="X56" s="85">
        <f t="shared" si="425"/>
        <v>54.5</v>
      </c>
      <c r="Y56" s="33">
        <v>0</v>
      </c>
      <c r="Z56" s="33">
        <f t="shared" si="416"/>
        <v>2E-3</v>
      </c>
      <c r="AA56" s="33">
        <v>4</v>
      </c>
      <c r="AB56" s="33">
        <f t="shared" si="417"/>
        <v>4</v>
      </c>
      <c r="AC56" s="33">
        <v>1.4</v>
      </c>
      <c r="AD56" s="33">
        <f t="shared" si="418"/>
        <v>1.4</v>
      </c>
      <c r="AE56" s="22">
        <f t="shared" si="419"/>
        <v>61.116666666666674</v>
      </c>
      <c r="AF56" s="54">
        <f t="shared" si="426"/>
        <v>14.642119518321465</v>
      </c>
      <c r="AG56" s="167">
        <f t="shared" si="64"/>
        <v>4.7339265308729422E-2</v>
      </c>
      <c r="AH56"/>
      <c r="AI56" s="22">
        <f t="shared" si="427"/>
        <v>630755800</v>
      </c>
      <c r="AJ56" s="174">
        <f t="shared" si="433"/>
        <v>0.87022351878826321</v>
      </c>
      <c r="AK56" s="174">
        <f t="shared" si="434"/>
        <v>3.9796807261658365E-2</v>
      </c>
      <c r="AL56" s="172"/>
      <c r="AM56" s="187">
        <f t="shared" si="435"/>
        <v>1.7903333333333338</v>
      </c>
      <c r="AN56" s="187"/>
      <c r="AO56" s="187"/>
      <c r="AP56" s="174"/>
      <c r="AQ56" s="189">
        <f t="shared" si="428"/>
        <v>39.421145675464949</v>
      </c>
      <c r="AR56" s="189">
        <f t="shared" si="429"/>
        <v>21.870175469334473</v>
      </c>
      <c r="AS56" s="189">
        <f t="shared" si="430"/>
        <v>3.1243107813334969</v>
      </c>
      <c r="AT56" s="189">
        <f t="shared" si="431"/>
        <v>2.41611900027157</v>
      </c>
      <c r="AU56" s="189">
        <f t="shared" si="432"/>
        <v>5.0867684908585993</v>
      </c>
      <c r="AV56" s="190" t="s">
        <v>157</v>
      </c>
      <c r="AW56" s="189">
        <f t="shared" si="437"/>
        <v>3.3000000000000007</v>
      </c>
      <c r="AX56" s="189">
        <f t="shared" si="438"/>
        <v>8.2999999999999989</v>
      </c>
      <c r="AY56" s="189">
        <f t="shared" si="439"/>
        <v>1.0699999999999994</v>
      </c>
      <c r="AZ56" s="189">
        <f t="shared" si="440"/>
        <v>-0.47</v>
      </c>
      <c r="BA56" s="189">
        <f t="shared" si="441"/>
        <v>1.79</v>
      </c>
      <c r="BB56" s="190" t="s">
        <v>157</v>
      </c>
      <c r="BC56" s="189"/>
      <c r="BD56" s="189"/>
      <c r="BE56" s="189"/>
      <c r="BF56" s="189"/>
      <c r="BG56" s="189"/>
      <c r="BH56" s="189"/>
      <c r="BI56" s="189"/>
      <c r="BJ56" s="189"/>
      <c r="BK56" s="189"/>
      <c r="BL56" s="189"/>
      <c r="BN56" s="189"/>
      <c r="BO56" s="189"/>
      <c r="BP56" s="189"/>
      <c r="BQ56" s="189"/>
      <c r="BR56" s="189"/>
      <c r="BS56" s="189"/>
      <c r="BT56" s="189"/>
      <c r="BU56" s="189"/>
      <c r="BV56" s="189"/>
      <c r="BW56" s="189"/>
      <c r="BX56" s="189"/>
      <c r="BY56" s="189"/>
      <c r="BZ56" s="189"/>
      <c r="CA56" s="189"/>
      <c r="CB56" s="189"/>
      <c r="CC56" s="189"/>
      <c r="CD56" s="189"/>
      <c r="CE56" s="189"/>
      <c r="CF56" s="189"/>
      <c r="CG56" s="189"/>
      <c r="CH56" s="189"/>
      <c r="CI56" s="189"/>
      <c r="CJ56" s="189"/>
      <c r="CK56" s="189"/>
      <c r="CL56" s="189"/>
      <c r="CM56" s="189"/>
      <c r="CN56" s="189"/>
      <c r="CO56" s="189"/>
      <c r="CP56" s="189"/>
      <c r="CQ56" s="189"/>
      <c r="CR56" s="189"/>
      <c r="CS56" s="189"/>
      <c r="CT56" s="189"/>
      <c r="CU56" s="189"/>
      <c r="CW56" s="189"/>
      <c r="CX56" s="189"/>
      <c r="CY56" s="189"/>
      <c r="CZ56" s="189"/>
      <c r="DA56" s="189"/>
      <c r="DB56" s="189"/>
      <c r="DC56" s="189"/>
      <c r="DD56" s="189"/>
      <c r="DE56" s="189"/>
      <c r="DF56" s="189"/>
      <c r="DG56" s="189"/>
      <c r="DH56" s="189"/>
      <c r="DI56" s="189"/>
      <c r="DJ56" s="189"/>
      <c r="DK56" s="189"/>
      <c r="DL56" s="189"/>
      <c r="DM56" s="189"/>
      <c r="DN56" s="189"/>
      <c r="DO56" s="189"/>
      <c r="DP56" s="189"/>
      <c r="DQ56" s="189"/>
      <c r="DR56" s="194"/>
      <c r="DS56" s="189"/>
      <c r="DT56" s="189"/>
      <c r="DU56" s="189"/>
      <c r="DV56" s="189"/>
      <c r="DW56" s="189"/>
      <c r="DX56" s="189"/>
      <c r="DY56" s="189"/>
      <c r="DZ56" s="189"/>
      <c r="EA56" s="189"/>
      <c r="EB56" s="189"/>
      <c r="EC56" s="189"/>
      <c r="ED56" s="189"/>
      <c r="EE56" s="53" t="s">
        <v>15</v>
      </c>
      <c r="EF56" s="12" t="s">
        <v>156</v>
      </c>
      <c r="EG56" s="189"/>
      <c r="EH56" s="189"/>
      <c r="EI56" s="189"/>
      <c r="EJ56" s="189"/>
      <c r="EK56" s="189"/>
      <c r="EL56" s="189"/>
      <c r="EM56" s="189"/>
      <c r="EN56" s="189"/>
      <c r="EO56" s="189"/>
      <c r="EP56" s="189"/>
      <c r="EQ56" s="189"/>
      <c r="ER56" s="189"/>
      <c r="ES56" s="189"/>
      <c r="ET56" s="189"/>
      <c r="EU56" s="189"/>
      <c r="EV56" s="189"/>
      <c r="EW56" s="189"/>
      <c r="EX56" s="189"/>
      <c r="EY56" s="189"/>
      <c r="EZ56" s="189"/>
      <c r="FA56" s="189"/>
      <c r="FB56" s="194"/>
      <c r="FC56" s="189"/>
      <c r="FD56" s="189"/>
      <c r="FE56" s="189"/>
      <c r="FF56" s="189"/>
      <c r="FG56" s="189"/>
      <c r="FH56" s="189"/>
      <c r="FI56" s="189"/>
      <c r="FJ56" s="189"/>
      <c r="FK56" s="189"/>
      <c r="FL56" s="189"/>
      <c r="FM56" s="189"/>
      <c r="FN56" s="189"/>
      <c r="FO56" s="6"/>
    </row>
    <row r="57" spans="1:171" x14ac:dyDescent="0.2">
      <c r="A57" s="17" t="s">
        <v>15</v>
      </c>
      <c r="B57" s="12" t="s">
        <v>158</v>
      </c>
      <c r="C57" s="28">
        <v>42414</v>
      </c>
      <c r="D57" s="29">
        <v>0.41805555555555557</v>
      </c>
      <c r="E57" s="10">
        <f t="shared" si="481"/>
        <v>86.13333333333334</v>
      </c>
      <c r="F57" s="76">
        <f t="shared" si="422"/>
        <v>3.588888888888889</v>
      </c>
      <c r="G57" s="53">
        <v>6.52</v>
      </c>
      <c r="H57" s="53">
        <v>6.59</v>
      </c>
      <c r="I57">
        <v>98.9</v>
      </c>
      <c r="J57">
        <v>13.6</v>
      </c>
      <c r="K57" s="53">
        <f t="shared" si="423"/>
        <v>7.0000000000000284E-2</v>
      </c>
      <c r="L57" s="53"/>
      <c r="M57">
        <v>1</v>
      </c>
      <c r="N57" s="57">
        <v>23.5</v>
      </c>
      <c r="O57" s="60">
        <v>31.3</v>
      </c>
      <c r="P57" s="61">
        <v>1.28</v>
      </c>
      <c r="Q57" s="33">
        <v>2.4700000000000002</v>
      </c>
      <c r="R57" s="61">
        <v>7.12</v>
      </c>
      <c r="S57" s="60">
        <v>380.6</v>
      </c>
      <c r="T57" s="60">
        <v>128</v>
      </c>
      <c r="U57" s="75">
        <v>7.76</v>
      </c>
      <c r="V57" s="60">
        <v>10</v>
      </c>
      <c r="W57" s="71">
        <f t="shared" si="424"/>
        <v>231.50200000000001</v>
      </c>
      <c r="X57" s="85">
        <f t="shared" si="425"/>
        <v>64.5</v>
      </c>
      <c r="Y57" s="33">
        <v>3.2</v>
      </c>
      <c r="Z57" s="33">
        <f t="shared" si="416"/>
        <v>3.202</v>
      </c>
      <c r="AA57" s="33">
        <v>8</v>
      </c>
      <c r="AB57" s="33">
        <f t="shared" si="417"/>
        <v>12</v>
      </c>
      <c r="AC57" s="33">
        <v>1.4</v>
      </c>
      <c r="AD57" s="33">
        <f t="shared" si="418"/>
        <v>2.8</v>
      </c>
      <c r="AE57" s="22">
        <f t="shared" si="419"/>
        <v>86.13333333333334</v>
      </c>
      <c r="AF57" s="54">
        <f t="shared" si="426"/>
        <v>21.40336980509797</v>
      </c>
      <c r="AG57" s="167">
        <f t="shared" si="64"/>
        <v>3.2384955587453697E-2</v>
      </c>
      <c r="AH57">
        <f>LN(G57/G55)/(AE57-AE55)</f>
        <v>3.9359734952655892E-2</v>
      </c>
      <c r="AI57" s="22">
        <f t="shared" si="427"/>
        <v>1427241040</v>
      </c>
      <c r="AJ57" s="174">
        <f t="shared" si="433"/>
        <v>0.81657973413650298</v>
      </c>
      <c r="AK57" s="174">
        <f t="shared" si="434"/>
        <v>3.2641428413184667E-2</v>
      </c>
      <c r="AL57" s="172">
        <f>LN(AI57/AI55)/(AE57-AE55)</f>
        <v>3.5978739841978656E-2</v>
      </c>
      <c r="AM57" s="187">
        <f t="shared" si="435"/>
        <v>4.9095208333333327</v>
      </c>
      <c r="AN57" s="187">
        <f>AM56+AM57</f>
        <v>6.6998541666666664</v>
      </c>
      <c r="AO57" s="187">
        <f t="shared" ref="AO57" si="482">AM56+AM57</f>
        <v>6.6998541666666664</v>
      </c>
      <c r="AP57" s="174"/>
      <c r="AQ57" s="189">
        <f t="shared" si="428"/>
        <v>41.467057143568752</v>
      </c>
      <c r="AR57" s="189">
        <f t="shared" si="429"/>
        <v>30.078673485483723</v>
      </c>
      <c r="AS57" s="189">
        <f t="shared" si="430"/>
        <v>1.2300543789590788</v>
      </c>
      <c r="AT57" s="189">
        <f t="shared" si="431"/>
        <v>2.5117680218512093</v>
      </c>
      <c r="AU57" s="189">
        <f t="shared" si="432"/>
        <v>6.8421774829598769</v>
      </c>
      <c r="AV57" s="190" t="s">
        <v>159</v>
      </c>
      <c r="AW57" s="189">
        <f t="shared" si="437"/>
        <v>15.921145675464949</v>
      </c>
      <c r="AX57" s="189">
        <f t="shared" si="438"/>
        <v>9.4298245306655275</v>
      </c>
      <c r="AY57" s="189">
        <f t="shared" si="439"/>
        <v>1.8443107813334969</v>
      </c>
      <c r="AZ57" s="189">
        <f t="shared" si="440"/>
        <v>-5.388099972843019E-2</v>
      </c>
      <c r="BA57" s="189">
        <f t="shared" si="441"/>
        <v>2.0332315091414008</v>
      </c>
      <c r="BB57" s="190" t="s">
        <v>159</v>
      </c>
      <c r="BC57" s="189">
        <f>(AW56+AW57)/$AN57</f>
        <v>2.8688901575044157</v>
      </c>
      <c r="BD57" s="189">
        <f>(AX56+AX57)/$AN57</f>
        <v>2.6463000670784043</v>
      </c>
      <c r="BE57" s="189">
        <f>(AY56+AY57)/$AN57</f>
        <v>0.43498122628293467</v>
      </c>
      <c r="BF57" s="189">
        <f>(AZ56+AZ57)/$AN57</f>
        <v>-7.8192895949117824E-2</v>
      </c>
      <c r="BG57" s="189">
        <f>(BA56+BA57)/$AN57</f>
        <v>0.57064398926216442</v>
      </c>
      <c r="BH57" s="189">
        <f t="shared" ref="BH57" si="483">(AW56+AW57)/$AN57</f>
        <v>2.8688901575044157</v>
      </c>
      <c r="BI57" s="189">
        <f t="shared" ref="BI57" si="484">(AX56+AX57)/$AN57</f>
        <v>2.6463000670784043</v>
      </c>
      <c r="BJ57" s="189">
        <f t="shared" ref="BJ57" si="485">(AY56+AY57)/$AN57</f>
        <v>0.43498122628293467</v>
      </c>
      <c r="BK57" s="189">
        <f t="shared" ref="BK57" si="486">(AZ56+AZ57)/$AN57</f>
        <v>-7.8192895949117824E-2</v>
      </c>
      <c r="BL57" s="189">
        <f t="shared" ref="BL57" si="487">(BA56+BA57)/$AN57</f>
        <v>0.57064398926216442</v>
      </c>
      <c r="BN57" s="189">
        <v>2.6134296482889163</v>
      </c>
      <c r="BO57" s="189">
        <v>1.4623817264974717</v>
      </c>
      <c r="BP57" s="189">
        <v>2.3292425890804345</v>
      </c>
      <c r="BQ57" s="189">
        <v>1.6756287974116102</v>
      </c>
      <c r="BR57" s="189">
        <v>1.348237704150327E-2</v>
      </c>
      <c r="BS57" s="189">
        <v>2.5578418881332996</v>
      </c>
      <c r="BT57" s="189">
        <v>1.0430098204833647</v>
      </c>
      <c r="BU57" s="189">
        <v>0.64835506912688778</v>
      </c>
      <c r="BV57" s="189">
        <v>0.86562015974963935</v>
      </c>
      <c r="BW57" s="189">
        <v>1.3181848173117254</v>
      </c>
      <c r="BX57" s="189">
        <v>1.9436447356832791</v>
      </c>
      <c r="BY57" s="189">
        <v>2.7487880817268282</v>
      </c>
      <c r="BZ57" s="189">
        <v>1.9465991351210115</v>
      </c>
      <c r="CA57" s="189">
        <v>0.56168180813029966</v>
      </c>
      <c r="CB57" s="189">
        <v>1.0775112880741935</v>
      </c>
      <c r="CC57" s="189">
        <v>4.4487992708563944</v>
      </c>
      <c r="CD57" s="189">
        <v>2.5907900102461889</v>
      </c>
      <c r="CE57" s="189">
        <v>1.9027193239968487</v>
      </c>
      <c r="CF57" s="189">
        <v>0.83081320238576162</v>
      </c>
      <c r="CG57" s="189">
        <v>0.52106366443885888</v>
      </c>
      <c r="CH57" s="189">
        <v>2.1644051428510576</v>
      </c>
      <c r="CI57" s="189">
        <v>25.669792661548886</v>
      </c>
      <c r="CJ57" s="189">
        <v>0.23655725012871037</v>
      </c>
      <c r="CK57" s="189">
        <v>0.102739839969394</v>
      </c>
      <c r="CL57" s="189">
        <v>0.18483883635109277</v>
      </c>
      <c r="CM57" s="189">
        <v>0.2309528305775756</v>
      </c>
      <c r="CN57" s="189">
        <v>1.4995659135244561</v>
      </c>
      <c r="CO57" s="189">
        <v>2.3334429088428789E-2</v>
      </c>
      <c r="CP57" s="189">
        <v>0</v>
      </c>
      <c r="CQ57" s="189">
        <v>34.726765000402096</v>
      </c>
      <c r="CR57" s="189">
        <v>0.85405796566424319</v>
      </c>
      <c r="CS57" s="189">
        <v>0.93467843979836707</v>
      </c>
      <c r="CT57" s="189">
        <v>2.3188310079172543</v>
      </c>
      <c r="CU57" s="189">
        <v>0</v>
      </c>
      <c r="CW57" s="189">
        <f t="shared" ref="CW57:DQ57" si="488">(BN57*$W57/1000+($AB58-$AB56)*BN$18/1000)/(($W57+$AA57+$AC57)/1000)</f>
        <v>2.570308119298411</v>
      </c>
      <c r="CX57" s="189">
        <f t="shared" si="488"/>
        <v>1.9313294812956849</v>
      </c>
      <c r="CY57" s="189">
        <f t="shared" si="488"/>
        <v>2.6101118017285225</v>
      </c>
      <c r="CZ57" s="189">
        <f t="shared" si="488"/>
        <v>3.105537138171695</v>
      </c>
      <c r="DA57" s="189">
        <f t="shared" si="488"/>
        <v>6.7957634230804906E-2</v>
      </c>
      <c r="DB57" s="189">
        <f t="shared" si="488"/>
        <v>2.8156676934312399</v>
      </c>
      <c r="DC57" s="189">
        <f t="shared" si="488"/>
        <v>1.0023115601428794</v>
      </c>
      <c r="DD57" s="189">
        <f t="shared" si="488"/>
        <v>0.66671140776239646</v>
      </c>
      <c r="DE57" s="189">
        <f t="shared" si="488"/>
        <v>1.1033424351068231</v>
      </c>
      <c r="DF57" s="189">
        <f t="shared" si="488"/>
        <v>1.4494455908586479</v>
      </c>
      <c r="DG57" s="189">
        <f t="shared" si="488"/>
        <v>2.6068438024409795</v>
      </c>
      <c r="DH57" s="189">
        <f t="shared" si="488"/>
        <v>3.6592528899085859</v>
      </c>
      <c r="DI57" s="189">
        <f t="shared" si="488"/>
        <v>2.6291564513125518</v>
      </c>
      <c r="DJ57" s="189">
        <f t="shared" si="488"/>
        <v>0.8551791602892852</v>
      </c>
      <c r="DK57" s="189">
        <f t="shared" si="488"/>
        <v>1.372688392663733</v>
      </c>
      <c r="DL57" s="189">
        <f t="shared" si="488"/>
        <v>5.2211948116880684</v>
      </c>
      <c r="DM57" s="189">
        <f t="shared" si="488"/>
        <v>3.7853475952732913</v>
      </c>
      <c r="DN57" s="189">
        <f t="shared" si="488"/>
        <v>2.4411637167788838</v>
      </c>
      <c r="DO57" s="189">
        <f t="shared" si="488"/>
        <v>1.0894210031680638</v>
      </c>
      <c r="DP57" s="189">
        <f t="shared" si="488"/>
        <v>0.65902140079425908</v>
      </c>
      <c r="DQ57" s="189">
        <f t="shared" si="488"/>
        <v>2.7899868521426439</v>
      </c>
      <c r="DR57" s="194">
        <f>(CI57*$W57/1000+($AB58-$AB56)*CI$18/1000+2220*(AD58-AD56)/1000)/(($W57+$AA57+$AC57)/1000)</f>
        <v>59.50003543825283</v>
      </c>
      <c r="DS57" s="189">
        <f t="shared" ref="DS57:ED57" si="489">(CJ57*$W57/1000+($AB58-$AB56)*CJ$18/1000)/(($W57+$AA57+$AC57)/1000)</f>
        <v>0.30393983888342474</v>
      </c>
      <c r="DT57" s="189">
        <f t="shared" si="489"/>
        <v>9.8730929724928182E-2</v>
      </c>
      <c r="DU57" s="189">
        <f t="shared" si="489"/>
        <v>0.18218742207071731</v>
      </c>
      <c r="DV57" s="189">
        <f t="shared" si="489"/>
        <v>0.22194104733198525</v>
      </c>
      <c r="DW57" s="189">
        <f t="shared" si="489"/>
        <v>1.4410528269285379</v>
      </c>
      <c r="DX57" s="189">
        <f t="shared" si="489"/>
        <v>2.2423919281821823E-2</v>
      </c>
      <c r="DY57" s="189">
        <f t="shared" si="489"/>
        <v>0</v>
      </c>
      <c r="DZ57" s="189">
        <f t="shared" si="489"/>
        <v>33.371726059240217</v>
      </c>
      <c r="EA57" s="189">
        <f t="shared" si="489"/>
        <v>1.0748893326409652</v>
      </c>
      <c r="EB57" s="189">
        <f t="shared" si="489"/>
        <v>0.90767660966299935</v>
      </c>
      <c r="EC57" s="189">
        <f t="shared" si="489"/>
        <v>2.2283501838708695</v>
      </c>
      <c r="ED57" s="189">
        <f t="shared" si="489"/>
        <v>0</v>
      </c>
      <c r="EE57" s="53" t="s">
        <v>15</v>
      </c>
      <c r="EF57" s="12" t="s">
        <v>158</v>
      </c>
      <c r="EG57" s="189">
        <f t="shared" ref="EG57" si="490">BN57-CW55</f>
        <v>1.8061779451397642</v>
      </c>
      <c r="EH57" s="189">
        <f t="shared" ref="EH57" si="491">BO57-CX55</f>
        <v>-0.67773330015025346</v>
      </c>
      <c r="EI57" s="189">
        <f t="shared" ref="EI57" si="492">BP57-CY55</f>
        <v>0.59507920794714075</v>
      </c>
      <c r="EJ57" s="189">
        <f t="shared" ref="EJ57" si="493">BQ57-CZ55</f>
        <v>-3.8439717463176235</v>
      </c>
      <c r="EK57" s="189">
        <f t="shared" ref="EK57" si="494">BR57-DA55</f>
        <v>-0.13240310266966324</v>
      </c>
      <c r="EL57" s="189">
        <f t="shared" ref="EL57" si="495">BS57-DB55</f>
        <v>0.41215303211552001</v>
      </c>
      <c r="EM57" s="189">
        <f t="shared" ref="EM57" si="496">BT57-DC55</f>
        <v>-3.9086830219825952</v>
      </c>
      <c r="EN57" s="189">
        <f t="shared" ref="EN57" si="497">BU57-DD55</f>
        <v>0.49456129020261452</v>
      </c>
      <c r="EO57" s="189">
        <f t="shared" ref="EO57" si="498">BV57-DE55</f>
        <v>-0.24016720820535742</v>
      </c>
      <c r="EP57" s="189">
        <f t="shared" ref="EP57" si="499">BW57-DF55</f>
        <v>-2.8015364826132538E-2</v>
      </c>
      <c r="EQ57" s="189">
        <f t="shared" ref="EQ57" si="500">BX57-DG55</f>
        <v>-0.56958406563137753</v>
      </c>
      <c r="ER57" s="189">
        <f t="shared" ref="ER57" si="501">BY57-DH55</f>
        <v>-0.92764057940238853</v>
      </c>
      <c r="ES57" s="189">
        <f t="shared" ref="ES57" si="502">BZ57-DI55</f>
        <v>-0.9506084522173246</v>
      </c>
      <c r="ET57" s="189">
        <f t="shared" ref="ET57" si="503">CA57-DJ55</f>
        <v>-0.28841643004639572</v>
      </c>
      <c r="EU57" s="189">
        <f t="shared" ref="EU57" si="504">CB57-DK55</f>
        <v>-0.33794701562705187</v>
      </c>
      <c r="EV57" s="189">
        <f t="shared" ref="EV57" si="505">CC57-DL55</f>
        <v>-1.5167409543795332</v>
      </c>
      <c r="EW57" s="189">
        <f t="shared" ref="EW57" si="506">CD57-DM55</f>
        <v>-2.3074277948603301</v>
      </c>
      <c r="EX57" s="189">
        <f t="shared" ref="EX57" si="507">CE57-DN55</f>
        <v>-0.94263101862732501</v>
      </c>
      <c r="EY57" s="189">
        <f t="shared" ref="EY57" si="508">CF57-DO55</f>
        <v>-0.13821126844257636</v>
      </c>
      <c r="EZ57" s="189">
        <f t="shared" ref="EZ57" si="509">CG57-DP55</f>
        <v>-0.40036375093121224</v>
      </c>
      <c r="FA57" s="189">
        <f t="shared" ref="FA57" si="510">CH57-DQ55</f>
        <v>-0.74449739649219016</v>
      </c>
      <c r="FB57" s="194">
        <f>CI57-DR55</f>
        <v>-19.857935349539776</v>
      </c>
      <c r="FC57" s="189">
        <f t="shared" ref="FC57" si="511">CJ57-DS55</f>
        <v>4.3656628298039263E-2</v>
      </c>
      <c r="FD57" s="189">
        <f t="shared" ref="FD57" si="512">CK57-DT55</f>
        <v>4.2777783147699228E-2</v>
      </c>
      <c r="FE57" s="189">
        <f t="shared" ref="FE57" si="513">CL57-DU55</f>
        <v>0.1348425665023022</v>
      </c>
      <c r="FF57" s="189">
        <f t="shared" ref="FF57" si="514">CM57-DV55</f>
        <v>0.2309528305775756</v>
      </c>
      <c r="FG57" s="189">
        <f t="shared" ref="FG57" si="515">CN57-DW55</f>
        <v>1.0504578956622117</v>
      </c>
      <c r="FH57" s="189">
        <f t="shared" ref="FH57" si="516">CO57-DX55</f>
        <v>2.3334429088428789E-2</v>
      </c>
      <c r="FI57" s="189">
        <f t="shared" ref="FI57" si="517">CP57-DY55</f>
        <v>0</v>
      </c>
      <c r="FJ57" s="189">
        <f t="shared" ref="FJ57" si="518">CQ57-DZ55</f>
        <v>25.96172267420285</v>
      </c>
      <c r="FK57" s="189">
        <f t="shared" ref="FK57" si="519">CR57-EA55</f>
        <v>0.12707983812419599</v>
      </c>
      <c r="FL57" s="189">
        <f t="shared" ref="FL57" si="520">CS57-EB55</f>
        <v>0.40661090374228304</v>
      </c>
      <c r="FM57" s="189">
        <f t="shared" ref="FM57" si="521">CT57-EC55</f>
        <v>0.23495533896641607</v>
      </c>
      <c r="FN57" s="189">
        <f t="shared" ref="FN57" si="522">CU57-ED55</f>
        <v>0</v>
      </c>
      <c r="FO57" s="198">
        <f>BA56+BA57</f>
        <v>3.8232315091414009</v>
      </c>
    </row>
    <row r="58" spans="1:171" x14ac:dyDescent="0.2">
      <c r="A58" s="17" t="s">
        <v>15</v>
      </c>
      <c r="B58" s="12" t="s">
        <v>161</v>
      </c>
      <c r="C58" s="28">
        <v>42415</v>
      </c>
      <c r="D58" s="29">
        <v>0.42291666666666666</v>
      </c>
      <c r="E58" s="10">
        <f t="shared" si="481"/>
        <v>110.25</v>
      </c>
      <c r="F58" s="76">
        <f t="shared" si="422"/>
        <v>4.59375</v>
      </c>
      <c r="G58" s="53">
        <v>10</v>
      </c>
      <c r="H58" s="53">
        <v>10.1</v>
      </c>
      <c r="I58">
        <v>99.3</v>
      </c>
      <c r="J58">
        <v>13.5</v>
      </c>
      <c r="K58" s="53">
        <f t="shared" si="423"/>
        <v>9.9999999999999645E-2</v>
      </c>
      <c r="L58" s="53"/>
      <c r="M58">
        <v>0</v>
      </c>
      <c r="N58" s="57">
        <v>25.1</v>
      </c>
      <c r="O58" s="60">
        <v>43.7</v>
      </c>
      <c r="P58" s="61">
        <v>0</v>
      </c>
      <c r="Q58" s="33">
        <v>2.61</v>
      </c>
      <c r="R58" s="61">
        <v>5.96</v>
      </c>
      <c r="S58" s="60">
        <v>408.8</v>
      </c>
      <c r="T58" s="60">
        <v>138</v>
      </c>
      <c r="U58" s="75">
        <v>6.57</v>
      </c>
      <c r="V58" s="60">
        <v>4</v>
      </c>
      <c r="W58" s="71">
        <f t="shared" si="424"/>
        <v>240.00199999999998</v>
      </c>
      <c r="X58" s="85">
        <f t="shared" si="425"/>
        <v>68.5</v>
      </c>
      <c r="Y58" s="33">
        <v>5.0999999999999996</v>
      </c>
      <c r="Z58" s="33">
        <f t="shared" si="416"/>
        <v>8.3019999999999996</v>
      </c>
      <c r="AA58" s="33">
        <v>12.7</v>
      </c>
      <c r="AB58" s="33">
        <f t="shared" si="417"/>
        <v>24.7</v>
      </c>
      <c r="AC58" s="33">
        <v>0.7</v>
      </c>
      <c r="AD58" s="33">
        <f t="shared" si="418"/>
        <v>3.5</v>
      </c>
      <c r="AE58" s="22">
        <f t="shared" si="419"/>
        <v>110.25</v>
      </c>
      <c r="AF58" s="54">
        <f t="shared" si="426"/>
        <v>39.08342446872917</v>
      </c>
      <c r="AG58" s="167">
        <f t="shared" si="64"/>
        <v>1.77350677424527E-2</v>
      </c>
      <c r="AH58"/>
      <c r="AI58" s="22">
        <f t="shared" si="427"/>
        <v>2215020000</v>
      </c>
      <c r="AJ58" s="174">
        <f t="shared" si="433"/>
        <v>0.43951819476615261</v>
      </c>
      <c r="AK58" s="174">
        <f t="shared" si="434"/>
        <v>1.8224665988921331E-2</v>
      </c>
      <c r="AL58" s="172"/>
      <c r="AM58" s="187">
        <f t="shared" si="435"/>
        <v>8.3001527777777753</v>
      </c>
      <c r="AN58" s="187"/>
      <c r="AO58" s="187"/>
      <c r="AP58" s="174"/>
      <c r="AQ58" s="189">
        <f t="shared" si="428"/>
        <v>38.934006834989468</v>
      </c>
      <c r="AR58" s="189">
        <f t="shared" si="429"/>
        <v>41.389126368379102</v>
      </c>
      <c r="AS58" s="189">
        <f t="shared" si="430"/>
        <v>0</v>
      </c>
      <c r="AT58" s="189">
        <f t="shared" si="431"/>
        <v>2.6804730033701389</v>
      </c>
      <c r="AU58" s="189">
        <f t="shared" si="432"/>
        <v>5.6448327953212685</v>
      </c>
      <c r="AV58" s="190" t="s">
        <v>162</v>
      </c>
      <c r="AW58" s="189">
        <f t="shared" si="437"/>
        <v>16.367057143568751</v>
      </c>
      <c r="AX58" s="189">
        <f t="shared" si="438"/>
        <v>13.62132651451628</v>
      </c>
      <c r="AY58" s="189">
        <f t="shared" si="439"/>
        <v>1.2300543789590788</v>
      </c>
      <c r="AZ58" s="189">
        <f t="shared" si="440"/>
        <v>-9.8231978148790589E-2</v>
      </c>
      <c r="BA58" s="189">
        <f t="shared" si="441"/>
        <v>-0.88217748295987697</v>
      </c>
      <c r="BB58" s="190" t="s">
        <v>162</v>
      </c>
      <c r="BC58" s="189"/>
      <c r="BD58" s="189"/>
      <c r="BE58" s="189"/>
      <c r="BF58" s="189"/>
      <c r="BG58" s="189"/>
      <c r="BH58" s="189"/>
      <c r="BI58" s="189"/>
      <c r="BJ58" s="189"/>
      <c r="BK58" s="189"/>
      <c r="BL58" s="189"/>
      <c r="BN58" s="189"/>
      <c r="BO58" s="189"/>
      <c r="BP58" s="189"/>
      <c r="BQ58" s="189"/>
      <c r="BR58" s="189"/>
      <c r="BS58" s="189"/>
      <c r="BT58" s="189"/>
      <c r="BU58" s="189"/>
      <c r="BV58" s="189"/>
      <c r="BW58" s="189"/>
      <c r="BX58" s="189"/>
      <c r="BY58" s="189"/>
      <c r="BZ58" s="189"/>
      <c r="CA58" s="189"/>
      <c r="CB58" s="189"/>
      <c r="CC58" s="189"/>
      <c r="CD58" s="189"/>
      <c r="CE58" s="189"/>
      <c r="CF58" s="189"/>
      <c r="CG58" s="189"/>
      <c r="CH58" s="189"/>
      <c r="CI58" s="189"/>
      <c r="CJ58" s="189"/>
      <c r="CK58" s="189"/>
      <c r="CL58" s="189"/>
      <c r="CM58" s="189"/>
      <c r="CN58" s="189"/>
      <c r="CO58" s="189"/>
      <c r="CP58" s="189"/>
      <c r="CQ58" s="189"/>
      <c r="CR58" s="189"/>
      <c r="CS58" s="189"/>
      <c r="CT58" s="189"/>
      <c r="CU58" s="189"/>
      <c r="CW58" s="189"/>
      <c r="CX58" s="189"/>
      <c r="CY58" s="189"/>
      <c r="CZ58" s="189"/>
      <c r="DA58" s="189"/>
      <c r="DB58" s="189"/>
      <c r="DC58" s="189"/>
      <c r="DD58" s="189"/>
      <c r="DE58" s="189"/>
      <c r="DF58" s="189"/>
      <c r="DG58" s="189"/>
      <c r="DH58" s="189"/>
      <c r="DI58" s="189"/>
      <c r="DJ58" s="189"/>
      <c r="DK58" s="189"/>
      <c r="DL58" s="189"/>
      <c r="DM58" s="189"/>
      <c r="DN58" s="189"/>
      <c r="DO58" s="189"/>
      <c r="DP58" s="189"/>
      <c r="DQ58" s="189"/>
      <c r="DR58" s="194"/>
      <c r="DS58" s="189"/>
      <c r="DT58" s="189"/>
      <c r="DU58" s="189"/>
      <c r="DV58" s="189"/>
      <c r="DW58" s="189"/>
      <c r="DX58" s="189"/>
      <c r="DY58" s="189"/>
      <c r="DZ58" s="189"/>
      <c r="EA58" s="189"/>
      <c r="EB58" s="189"/>
      <c r="EC58" s="189"/>
      <c r="ED58" s="189"/>
      <c r="EE58" s="53" t="s">
        <v>15</v>
      </c>
      <c r="EF58" s="12" t="s">
        <v>161</v>
      </c>
      <c r="EG58" s="189"/>
      <c r="EH58" s="189"/>
      <c r="EI58" s="189"/>
      <c r="EJ58" s="189"/>
      <c r="EK58" s="189"/>
      <c r="EL58" s="189"/>
      <c r="EM58" s="189"/>
      <c r="EN58" s="189"/>
      <c r="EO58" s="189"/>
      <c r="EP58" s="189"/>
      <c r="EQ58" s="189"/>
      <c r="ER58" s="189"/>
      <c r="ES58" s="189"/>
      <c r="ET58" s="189"/>
      <c r="EU58" s="189"/>
      <c r="EV58" s="189"/>
      <c r="EW58" s="189"/>
      <c r="EX58" s="189"/>
      <c r="EY58" s="189"/>
      <c r="EZ58" s="189"/>
      <c r="FA58" s="189"/>
      <c r="FB58" s="194"/>
      <c r="FC58" s="189"/>
      <c r="FD58" s="189"/>
      <c r="FE58" s="189"/>
      <c r="FF58" s="189"/>
      <c r="FG58" s="189"/>
      <c r="FH58" s="189"/>
      <c r="FI58" s="189"/>
      <c r="FJ58" s="189"/>
      <c r="FK58" s="189"/>
      <c r="FL58" s="189"/>
      <c r="FM58" s="189"/>
      <c r="FN58" s="189"/>
      <c r="FO58" s="6"/>
    </row>
    <row r="59" spans="1:171" x14ac:dyDescent="0.2">
      <c r="A59" s="17" t="s">
        <v>15</v>
      </c>
      <c r="B59" s="12" t="s">
        <v>163</v>
      </c>
      <c r="C59" s="28">
        <v>42416</v>
      </c>
      <c r="D59" s="29">
        <v>0.37638888888888888</v>
      </c>
      <c r="E59" s="10">
        <f t="shared" si="481"/>
        <v>133.13333333333333</v>
      </c>
      <c r="F59" s="76">
        <f t="shared" si="422"/>
        <v>5.5472222222222225</v>
      </c>
      <c r="G59" s="53">
        <v>12.9</v>
      </c>
      <c r="H59" s="53">
        <v>13</v>
      </c>
      <c r="I59">
        <v>98.7</v>
      </c>
      <c r="J59">
        <v>13.7</v>
      </c>
      <c r="K59" s="53">
        <f t="shared" si="423"/>
        <v>9.9999999999999645E-2</v>
      </c>
      <c r="L59" s="53"/>
      <c r="M59">
        <v>1</v>
      </c>
      <c r="N59" s="57">
        <v>32.4</v>
      </c>
      <c r="O59" s="60">
        <v>38.9</v>
      </c>
      <c r="P59" s="61">
        <v>0</v>
      </c>
      <c r="Q59" s="33">
        <v>2.5</v>
      </c>
      <c r="R59" s="61">
        <v>5.42</v>
      </c>
      <c r="S59" s="60">
        <v>403.7</v>
      </c>
      <c r="T59" s="60">
        <v>135</v>
      </c>
      <c r="U59" s="75">
        <v>6.03</v>
      </c>
      <c r="V59" s="57">
        <v>9.5</v>
      </c>
      <c r="W59" s="71">
        <f t="shared" si="424"/>
        <v>252.40199999999999</v>
      </c>
      <c r="X59" s="85">
        <f t="shared" si="425"/>
        <v>78</v>
      </c>
      <c r="Y59" s="33">
        <v>1</v>
      </c>
      <c r="Z59" s="33">
        <f t="shared" si="416"/>
        <v>9.3019999999999996</v>
      </c>
      <c r="AA59" s="33">
        <v>15.4</v>
      </c>
      <c r="AB59" s="33">
        <f t="shared" si="417"/>
        <v>40.1</v>
      </c>
      <c r="AC59" s="33">
        <v>0</v>
      </c>
      <c r="AD59" s="33">
        <f t="shared" si="418"/>
        <v>3.5</v>
      </c>
      <c r="AE59" s="22">
        <f t="shared" si="419"/>
        <v>133.13333333333333</v>
      </c>
      <c r="AF59" s="54">
        <f t="shared" si="426"/>
        <v>62.289427429285425</v>
      </c>
      <c r="AG59" s="167">
        <f t="shared" si="64"/>
        <v>1.1127846396514821E-2</v>
      </c>
      <c r="AH59">
        <f>LN(G59/G57)/(AE59-AE57)</f>
        <v>1.4518147562320536E-2</v>
      </c>
      <c r="AI59" s="22">
        <f t="shared" si="427"/>
        <v>3044425800</v>
      </c>
      <c r="AJ59" s="174">
        <f t="shared" si="433"/>
        <v>0.3180508791497545</v>
      </c>
      <c r="AK59" s="174">
        <f t="shared" si="434"/>
        <v>1.3898800254177186E-2</v>
      </c>
      <c r="AL59" s="172">
        <f>LN(AI59/AI57)/(AE59-AE57)</f>
        <v>1.6118490934381009E-2</v>
      </c>
      <c r="AM59" s="187">
        <f t="shared" si="435"/>
        <v>10.917256944444439</v>
      </c>
      <c r="AN59" s="187">
        <f>AM58+AM59</f>
        <v>19.217409722222214</v>
      </c>
      <c r="AO59" s="187">
        <f t="shared" ref="AO59" si="523">AM58+AM59</f>
        <v>19.217409722222214</v>
      </c>
      <c r="AP59" s="174"/>
      <c r="AQ59" s="189">
        <f t="shared" si="428"/>
        <v>40.896389123307522</v>
      </c>
      <c r="AR59" s="189">
        <f t="shared" si="429"/>
        <v>36.663048819650342</v>
      </c>
      <c r="AS59" s="189">
        <f t="shared" si="430"/>
        <v>0</v>
      </c>
      <c r="AT59" s="189">
        <f t="shared" si="431"/>
        <v>2.5954585850740477</v>
      </c>
      <c r="AU59" s="189">
        <f t="shared" si="432"/>
        <v>5.1083219692160631</v>
      </c>
      <c r="AV59" s="190" t="s">
        <v>164</v>
      </c>
      <c r="AW59" s="189">
        <f t="shared" si="437"/>
        <v>6.5340068349894693</v>
      </c>
      <c r="AX59" s="189">
        <f t="shared" si="438"/>
        <v>-2.4891263683791038</v>
      </c>
      <c r="AY59" s="189">
        <f t="shared" si="439"/>
        <v>0</v>
      </c>
      <c r="AZ59" s="189">
        <f t="shared" si="440"/>
        <v>0.18047300337013894</v>
      </c>
      <c r="BA59" s="189">
        <f t="shared" si="441"/>
        <v>-0.22483279532126854</v>
      </c>
      <c r="BB59" s="190" t="s">
        <v>164</v>
      </c>
      <c r="BC59" s="189">
        <f>(AW58+AW59)/$AN59</f>
        <v>1.1916831825714982</v>
      </c>
      <c r="BD59" s="189">
        <f>(AX58+AX59)/$AN59</f>
        <v>0.5792768279933358</v>
      </c>
      <c r="BE59" s="189">
        <f>(AY58+AY59)/$AN59</f>
        <v>6.4007293216873817E-2</v>
      </c>
      <c r="BF59" s="189">
        <f>(AZ58+AZ59)/$AN59</f>
        <v>4.2795062607344139E-3</v>
      </c>
      <c r="BG59" s="189">
        <f>(BA58+BA59)/$AN59</f>
        <v>-5.7604552032891554E-2</v>
      </c>
      <c r="BH59" s="189">
        <f t="shared" ref="BH59" si="524">(AW58+AW59)/$AN59</f>
        <v>1.1916831825714982</v>
      </c>
      <c r="BI59" s="189">
        <f t="shared" ref="BI59" si="525">(AX58+AX59)/$AN59</f>
        <v>0.5792768279933358</v>
      </c>
      <c r="BJ59" s="189">
        <f t="shared" ref="BJ59" si="526">(AY58+AY59)/$AN59</f>
        <v>6.4007293216873817E-2</v>
      </c>
      <c r="BK59" s="189">
        <f t="shared" ref="BK59" si="527">(AZ58+AZ59)/$AN59</f>
        <v>4.2795062607344139E-3</v>
      </c>
      <c r="BL59" s="189">
        <f t="shared" ref="BL59" si="528">(BA58+BA59)/$AN59</f>
        <v>-5.7604552032891554E-2</v>
      </c>
      <c r="BN59" s="189">
        <v>3.5948421534298327</v>
      </c>
      <c r="BO59" s="189">
        <v>1.1476821813886389</v>
      </c>
      <c r="BP59" s="189">
        <v>2.2911103775265937</v>
      </c>
      <c r="BQ59" s="189">
        <v>4.1501642041154432E-2</v>
      </c>
      <c r="BR59" s="189">
        <v>0</v>
      </c>
      <c r="BS59" s="189">
        <v>3.1741019802289077</v>
      </c>
      <c r="BT59" s="189">
        <v>0</v>
      </c>
      <c r="BU59" s="189">
        <v>1.7245788907739108</v>
      </c>
      <c r="BV59" s="189">
        <v>0.75618821164715666</v>
      </c>
      <c r="BW59" s="189">
        <v>1.318903266212142</v>
      </c>
      <c r="BX59" s="189">
        <v>1.7275725284246284</v>
      </c>
      <c r="BY59" s="189">
        <v>2.3084398754459943</v>
      </c>
      <c r="BZ59" s="189">
        <v>1.6392111794387234</v>
      </c>
      <c r="CA59" s="189">
        <v>0.50747097656037321</v>
      </c>
      <c r="CB59" s="189">
        <v>0.84248220291913145</v>
      </c>
      <c r="CC59" s="189">
        <v>4.235319256848066</v>
      </c>
      <c r="CD59" s="189">
        <v>0.3531329468753116</v>
      </c>
      <c r="CE59" s="189">
        <v>1.8330999860862156</v>
      </c>
      <c r="CF59" s="189">
        <v>0.8020410888024645</v>
      </c>
      <c r="CG59" s="189">
        <v>0.33436668526614693</v>
      </c>
      <c r="CH59" s="189">
        <v>1.7752130459301263</v>
      </c>
      <c r="CI59" s="189">
        <v>34.888182680751868</v>
      </c>
      <c r="CJ59" s="189">
        <v>1.5374361448551368</v>
      </c>
      <c r="CK59" s="189">
        <v>0.36178128990291347</v>
      </c>
      <c r="CL59" s="189">
        <v>0.26041657513862315</v>
      </c>
      <c r="CM59" s="189">
        <v>0.75778006972625889</v>
      </c>
      <c r="CN59" s="189">
        <v>3.2693728347346083</v>
      </c>
      <c r="CO59" s="189">
        <v>0</v>
      </c>
      <c r="CP59" s="189">
        <v>0.21392348583975968</v>
      </c>
      <c r="CQ59" s="189">
        <v>46.078111320642385</v>
      </c>
      <c r="CR59" s="189">
        <v>0.12862789987531215</v>
      </c>
      <c r="CS59" s="189">
        <v>6.0027779360413662</v>
      </c>
      <c r="CT59" s="189">
        <v>2.6400603175818333</v>
      </c>
      <c r="CU59" s="189">
        <v>0</v>
      </c>
      <c r="CW59" s="189">
        <f t="shared" ref="CW59:DQ59" si="529">(BN59*$W59/1000+($AB60-$AB58)*BN$18/1000)/(($W59+$AA59+$AC59)/1000)</f>
        <v>3.4275075029023037</v>
      </c>
      <c r="CX59" s="189">
        <f t="shared" si="529"/>
        <v>1.4337074025875098</v>
      </c>
      <c r="CY59" s="189">
        <f t="shared" si="529"/>
        <v>2.4081510441085019</v>
      </c>
      <c r="CZ59" s="189">
        <f t="shared" si="529"/>
        <v>1.0398125524510498</v>
      </c>
      <c r="DA59" s="189">
        <f t="shared" si="529"/>
        <v>3.6808679145413775E-2</v>
      </c>
      <c r="DB59" s="189">
        <f t="shared" si="529"/>
        <v>3.2309141865983744</v>
      </c>
      <c r="DC59" s="189">
        <f t="shared" si="529"/>
        <v>0</v>
      </c>
      <c r="DD59" s="189">
        <f t="shared" si="529"/>
        <v>1.654622136155153</v>
      </c>
      <c r="DE59" s="189">
        <f t="shared" si="529"/>
        <v>0.89439926694140792</v>
      </c>
      <c r="DF59" s="189">
        <f t="shared" si="529"/>
        <v>1.3653258371766861</v>
      </c>
      <c r="DG59" s="189">
        <f t="shared" si="529"/>
        <v>2.1228177713787093</v>
      </c>
      <c r="DH59" s="189">
        <f t="shared" si="529"/>
        <v>2.8567855680823069</v>
      </c>
      <c r="DI59" s="189">
        <f t="shared" si="529"/>
        <v>2.0525699744469343</v>
      </c>
      <c r="DJ59" s="189">
        <f t="shared" si="529"/>
        <v>0.68937416634508353</v>
      </c>
      <c r="DK59" s="189">
        <f t="shared" si="529"/>
        <v>1.0197147516657468</v>
      </c>
      <c r="DL59" s="189">
        <f t="shared" si="529"/>
        <v>4.6248521648119025</v>
      </c>
      <c r="DM59" s="189">
        <f t="shared" si="529"/>
        <v>1.1999171175874526</v>
      </c>
      <c r="DN59" s="189">
        <f t="shared" si="529"/>
        <v>2.1377182792954281</v>
      </c>
      <c r="DO59" s="189">
        <f t="shared" si="529"/>
        <v>0.95068370695340598</v>
      </c>
      <c r="DP59" s="189">
        <f t="shared" si="529"/>
        <v>0.42107143490844917</v>
      </c>
      <c r="DQ59" s="189">
        <f t="shared" si="529"/>
        <v>2.1483087759405208</v>
      </c>
      <c r="DR59" s="194">
        <f>(CI59*$W59/1000+($AB60-$AB58)*CI$18/1000+2220*(AD60-AD58)/1000)/(($W59+$AA59+$AC59)/1000)</f>
        <v>43.241388968347678</v>
      </c>
      <c r="DS59" s="189">
        <f t="shared" ref="DS59:ED59" si="530">(CJ59*$W59/1000+($AB60-$AB58)*CJ$18/1000)/(($W59+$AA59+$AC59)/1000)</f>
        <v>1.5002975557628728</v>
      </c>
      <c r="DT59" s="189">
        <f t="shared" si="530"/>
        <v>0.34097699469785575</v>
      </c>
      <c r="DU59" s="189">
        <f t="shared" si="530"/>
        <v>0.24849364438618213</v>
      </c>
      <c r="DV59" s="189">
        <f t="shared" si="530"/>
        <v>0.71420379668205314</v>
      </c>
      <c r="DW59" s="189">
        <f t="shared" si="530"/>
        <v>3.0813669884193717</v>
      </c>
      <c r="DX59" s="189">
        <f t="shared" si="530"/>
        <v>0</v>
      </c>
      <c r="DY59" s="189">
        <f t="shared" si="530"/>
        <v>0.2016217790491745</v>
      </c>
      <c r="DZ59" s="189">
        <f t="shared" si="530"/>
        <v>43.428381616092416</v>
      </c>
      <c r="EA59" s="189">
        <f t="shared" si="530"/>
        <v>0.29132104646415752</v>
      </c>
      <c r="EB59" s="189">
        <f t="shared" si="530"/>
        <v>5.6639243478185115</v>
      </c>
      <c r="EC59" s="189">
        <f t="shared" si="530"/>
        <v>2.4882431956381574</v>
      </c>
      <c r="ED59" s="189">
        <f t="shared" si="530"/>
        <v>0</v>
      </c>
      <c r="EE59" s="53" t="s">
        <v>15</v>
      </c>
      <c r="EF59" s="12" t="s">
        <v>163</v>
      </c>
      <c r="EG59" s="189">
        <f t="shared" ref="EG59" si="531">BN59-CW57</f>
        <v>1.0245340341314217</v>
      </c>
      <c r="EH59" s="189">
        <f t="shared" ref="EH59" si="532">BO59-CX57</f>
        <v>-0.78364729990704607</v>
      </c>
      <c r="EI59" s="189">
        <f t="shared" ref="EI59" si="533">BP59-CY57</f>
        <v>-0.31900142420192878</v>
      </c>
      <c r="EJ59" s="189">
        <f t="shared" ref="EJ59" si="534">BQ59-CZ57</f>
        <v>-3.0640354961305407</v>
      </c>
      <c r="EK59" s="189">
        <f t="shared" ref="EK59" si="535">BR59-DA57</f>
        <v>-6.7957634230804906E-2</v>
      </c>
      <c r="EL59" s="189">
        <f t="shared" ref="EL59" si="536">BS59-DB57</f>
        <v>0.35843428679766776</v>
      </c>
      <c r="EM59" s="189">
        <f t="shared" ref="EM59" si="537">BT59-DC57</f>
        <v>-1.0023115601428794</v>
      </c>
      <c r="EN59" s="189">
        <f t="shared" ref="EN59" si="538">BU59-DD57</f>
        <v>1.0578674830115142</v>
      </c>
      <c r="EO59" s="189">
        <f t="shared" ref="EO59" si="539">BV59-DE57</f>
        <v>-0.3471542234596664</v>
      </c>
      <c r="EP59" s="189">
        <f t="shared" ref="EP59" si="540">BW59-DF57</f>
        <v>-0.13054232464650584</v>
      </c>
      <c r="EQ59" s="189">
        <f t="shared" ref="EQ59" si="541">BX59-DG57</f>
        <v>-0.87927127401635108</v>
      </c>
      <c r="ER59" s="189">
        <f t="shared" ref="ER59" si="542">BY59-DH57</f>
        <v>-1.3508130144625916</v>
      </c>
      <c r="ES59" s="189">
        <f t="shared" ref="ES59" si="543">BZ59-DI57</f>
        <v>-0.98994527187382841</v>
      </c>
      <c r="ET59" s="189">
        <f t="shared" ref="ET59" si="544">CA59-DJ57</f>
        <v>-0.34770818372891199</v>
      </c>
      <c r="EU59" s="189">
        <f t="shared" ref="EU59" si="545">CB59-DK57</f>
        <v>-0.53020618974460154</v>
      </c>
      <c r="EV59" s="189">
        <f t="shared" ref="EV59" si="546">CC59-DL57</f>
        <v>-0.98587555484000244</v>
      </c>
      <c r="EW59" s="189">
        <f t="shared" ref="EW59" si="547">CD59-DM57</f>
        <v>-3.4322146483979799</v>
      </c>
      <c r="EX59" s="189">
        <f t="shared" ref="EX59" si="548">CE59-DN57</f>
        <v>-0.60806373069266817</v>
      </c>
      <c r="EY59" s="189">
        <f t="shared" ref="EY59" si="549">CF59-DO57</f>
        <v>-0.28737991436559929</v>
      </c>
      <c r="EZ59" s="189">
        <f t="shared" ref="EZ59" si="550">CG59-DP57</f>
        <v>-0.32465471552811215</v>
      </c>
      <c r="FA59" s="189">
        <f t="shared" ref="FA59" si="551">CH59-DQ57</f>
        <v>-1.0147738062125176</v>
      </c>
      <c r="FB59" s="194">
        <f>CI59-DR57</f>
        <v>-24.611852757500962</v>
      </c>
      <c r="FC59" s="189">
        <f t="shared" ref="FC59" si="552">CJ59-DS57</f>
        <v>1.2334963059717121</v>
      </c>
      <c r="FD59" s="189">
        <f t="shared" ref="FD59" si="553">CK59-DT57</f>
        <v>0.26305036017798528</v>
      </c>
      <c r="FE59" s="189">
        <f t="shared" ref="FE59" si="554">CL59-DU57</f>
        <v>7.8229153067905843E-2</v>
      </c>
      <c r="FF59" s="189">
        <f t="shared" ref="FF59" si="555">CM59-DV57</f>
        <v>0.53583902239427361</v>
      </c>
      <c r="FG59" s="189">
        <f t="shared" ref="FG59" si="556">CN59-DW57</f>
        <v>1.8283200078060704</v>
      </c>
      <c r="FH59" s="189">
        <f t="shared" ref="FH59" si="557">CO59-DX57</f>
        <v>-2.2423919281821823E-2</v>
      </c>
      <c r="FI59" s="189">
        <f t="shared" ref="FI59" si="558">CP59-DY57</f>
        <v>0.21392348583975968</v>
      </c>
      <c r="FJ59" s="189">
        <f t="shared" ref="FJ59" si="559">CQ59-DZ57</f>
        <v>12.706385261402168</v>
      </c>
      <c r="FK59" s="189">
        <f t="shared" ref="FK59" si="560">CR59-EA57</f>
        <v>-0.94626143276565311</v>
      </c>
      <c r="FL59" s="189">
        <f t="shared" ref="FL59" si="561">CS59-EB57</f>
        <v>5.0951013263783667</v>
      </c>
      <c r="FM59" s="189">
        <f t="shared" ref="FM59" si="562">CT59-EC57</f>
        <v>0.41171013371096388</v>
      </c>
      <c r="FN59" s="189">
        <f t="shared" ref="FN59" si="563">CU59-ED57</f>
        <v>0</v>
      </c>
      <c r="FO59" s="198">
        <f>BA58+BA59</f>
        <v>-1.1070102782811455</v>
      </c>
    </row>
    <row r="60" spans="1:171" ht="13.5" customHeight="1" x14ac:dyDescent="0.2">
      <c r="A60" s="17" t="s">
        <v>15</v>
      </c>
      <c r="B60" s="12" t="s">
        <v>166</v>
      </c>
      <c r="C60" s="28">
        <v>42417</v>
      </c>
      <c r="D60" s="62">
        <v>0.41250000000000003</v>
      </c>
      <c r="E60" s="10">
        <f t="shared" si="481"/>
        <v>158</v>
      </c>
      <c r="F60" s="76">
        <f t="shared" si="422"/>
        <v>6.5833333333333339</v>
      </c>
      <c r="G60" s="53">
        <v>11.3</v>
      </c>
      <c r="H60" s="53">
        <v>11.6</v>
      </c>
      <c r="I60">
        <v>97.8</v>
      </c>
      <c r="J60">
        <v>14.4</v>
      </c>
      <c r="K60" s="53">
        <f t="shared" si="423"/>
        <v>0.29999999999999893</v>
      </c>
      <c r="L60" s="53">
        <f>H$59-H60</f>
        <v>1.4000000000000004</v>
      </c>
      <c r="M60">
        <v>3</v>
      </c>
      <c r="N60" s="57">
        <v>33.5</v>
      </c>
      <c r="O60" s="60">
        <v>31.7</v>
      </c>
      <c r="P60" s="61">
        <v>0</v>
      </c>
      <c r="Q60" s="33">
        <v>2.73</v>
      </c>
      <c r="R60" s="61">
        <v>5.61</v>
      </c>
      <c r="S60" s="60">
        <v>382</v>
      </c>
      <c r="T60" s="60">
        <v>127</v>
      </c>
      <c r="U60" s="75">
        <v>5.46</v>
      </c>
      <c r="V60" s="57">
        <v>4</v>
      </c>
      <c r="W60" s="71">
        <f t="shared" si="424"/>
        <v>242.90199999999999</v>
      </c>
      <c r="X60" s="85">
        <f t="shared" si="425"/>
        <v>82</v>
      </c>
      <c r="Y60" s="33">
        <v>0</v>
      </c>
      <c r="Z60" s="33">
        <f t="shared" si="416"/>
        <v>9.3019999999999996</v>
      </c>
      <c r="AA60" s="33">
        <v>0</v>
      </c>
      <c r="AB60" s="33">
        <f t="shared" si="417"/>
        <v>40.1</v>
      </c>
      <c r="AC60" s="33">
        <v>0</v>
      </c>
      <c r="AD60" s="33">
        <f t="shared" si="418"/>
        <v>3.5</v>
      </c>
      <c r="AE60" s="22">
        <f t="shared" si="419"/>
        <v>158</v>
      </c>
      <c r="AF60" s="54">
        <f t="shared" si="426"/>
        <v>-130.1590622723688</v>
      </c>
      <c r="AG60" s="167">
        <f t="shared" si="64"/>
        <v>-5.3253854818766013E-3</v>
      </c>
      <c r="AH60"/>
      <c r="AI60" s="22">
        <f t="shared" si="427"/>
        <v>2744792600</v>
      </c>
      <c r="AJ60" s="174">
        <f t="shared" si="433"/>
        <v>-0.10360679539998796</v>
      </c>
      <c r="AK60" s="174">
        <f t="shared" si="434"/>
        <v>-4.1664931126000511E-3</v>
      </c>
      <c r="AL60" s="172"/>
      <c r="AM60" s="187">
        <f t="shared" si="435"/>
        <v>12.536944444444449</v>
      </c>
      <c r="AN60" s="187"/>
      <c r="AO60" s="187"/>
      <c r="AP60" s="174"/>
      <c r="AQ60" s="189">
        <f t="shared" si="428"/>
        <v>33.5</v>
      </c>
      <c r="AR60" s="189">
        <f t="shared" si="429"/>
        <v>31.7</v>
      </c>
      <c r="AS60" s="189">
        <f t="shared" si="430"/>
        <v>0</v>
      </c>
      <c r="AT60" s="189">
        <f t="shared" si="431"/>
        <v>2.73</v>
      </c>
      <c r="AU60" s="189">
        <f t="shared" si="432"/>
        <v>5.61</v>
      </c>
      <c r="AV60" s="190" t="s">
        <v>167</v>
      </c>
      <c r="AW60" s="189">
        <f t="shared" si="437"/>
        <v>7.3963891233075216</v>
      </c>
      <c r="AX60" s="189">
        <f t="shared" si="438"/>
        <v>-4.9630488196503428</v>
      </c>
      <c r="AY60" s="189">
        <f t="shared" si="439"/>
        <v>0</v>
      </c>
      <c r="AZ60" s="189">
        <f t="shared" si="440"/>
        <v>-0.13454141492595229</v>
      </c>
      <c r="BA60" s="189">
        <f t="shared" si="441"/>
        <v>0.50167803078393725</v>
      </c>
      <c r="BB60" s="190" t="s">
        <v>167</v>
      </c>
      <c r="BC60" s="189"/>
      <c r="BD60" s="189"/>
      <c r="BE60" s="189"/>
      <c r="BF60" s="189"/>
      <c r="BG60" s="189"/>
      <c r="BH60" s="189"/>
      <c r="BI60" s="189"/>
      <c r="BJ60" s="189"/>
      <c r="BK60" s="189"/>
      <c r="BL60" s="189"/>
      <c r="BN60" s="189"/>
      <c r="BO60" s="189"/>
      <c r="BP60" s="189"/>
      <c r="BQ60" s="189"/>
      <c r="BR60" s="189"/>
      <c r="BS60" s="189"/>
      <c r="BT60" s="189"/>
      <c r="BU60" s="189"/>
      <c r="BV60" s="189"/>
      <c r="BW60" s="189"/>
      <c r="BX60" s="189"/>
      <c r="BY60" s="189"/>
      <c r="BZ60" s="189"/>
      <c r="CA60" s="189"/>
      <c r="CB60" s="189"/>
      <c r="CC60" s="189"/>
      <c r="CD60" s="189"/>
      <c r="CE60" s="189"/>
      <c r="CF60" s="189"/>
      <c r="CG60" s="189"/>
      <c r="CH60" s="189"/>
      <c r="CI60" s="189"/>
      <c r="CJ60" s="189"/>
      <c r="CK60" s="189"/>
      <c r="CL60" s="189"/>
      <c r="CM60" s="189"/>
      <c r="CN60" s="189"/>
      <c r="CO60" s="189"/>
      <c r="CP60" s="189"/>
      <c r="CQ60" s="189"/>
      <c r="CR60" s="189"/>
      <c r="CS60" s="189"/>
      <c r="CT60" s="189"/>
      <c r="CU60" s="189"/>
      <c r="CW60" s="189"/>
      <c r="CX60" s="189"/>
      <c r="CY60" s="189"/>
      <c r="CZ60" s="189"/>
      <c r="DA60" s="189"/>
      <c r="DB60" s="189"/>
      <c r="DC60" s="189"/>
      <c r="DD60" s="189"/>
      <c r="DE60" s="189"/>
      <c r="DF60" s="189"/>
      <c r="DG60" s="189"/>
      <c r="DH60" s="189"/>
      <c r="DI60" s="189"/>
      <c r="DJ60" s="189"/>
      <c r="DK60" s="189"/>
      <c r="DL60" s="189"/>
      <c r="DM60" s="189"/>
      <c r="DN60" s="189"/>
      <c r="DO60" s="189"/>
      <c r="DP60" s="189"/>
      <c r="DQ60" s="189"/>
      <c r="DR60" s="194"/>
      <c r="DS60" s="189"/>
      <c r="DT60" s="189"/>
      <c r="DU60" s="189"/>
      <c r="DV60" s="189"/>
      <c r="DW60" s="189"/>
      <c r="DX60" s="189"/>
      <c r="DY60" s="189"/>
      <c r="DZ60" s="189"/>
      <c r="EA60" s="189"/>
      <c r="EB60" s="189"/>
      <c r="EC60" s="189"/>
      <c r="ED60" s="189"/>
      <c r="EE60" s="53" t="s">
        <v>15</v>
      </c>
      <c r="EF60" s="12" t="s">
        <v>166</v>
      </c>
      <c r="EG60" s="189"/>
      <c r="EH60" s="189"/>
      <c r="EI60" s="189"/>
      <c r="EJ60" s="189"/>
      <c r="EK60" s="189"/>
      <c r="EL60" s="189"/>
      <c r="EM60" s="189"/>
      <c r="EN60" s="189"/>
      <c r="EO60" s="189"/>
      <c r="EP60" s="189"/>
      <c r="EQ60" s="189"/>
      <c r="ER60" s="189"/>
      <c r="ES60" s="189"/>
      <c r="ET60" s="189"/>
      <c r="EU60" s="189"/>
      <c r="EV60" s="189"/>
      <c r="EW60" s="189"/>
      <c r="EX60" s="189"/>
      <c r="EY60" s="189"/>
      <c r="EZ60" s="189"/>
      <c r="FA60" s="189"/>
      <c r="FB60" s="194"/>
      <c r="FC60" s="189"/>
      <c r="FD60" s="189"/>
      <c r="FE60" s="189"/>
      <c r="FF60" s="189"/>
      <c r="FG60" s="189"/>
      <c r="FH60" s="189"/>
      <c r="FI60" s="189"/>
      <c r="FJ60" s="189"/>
      <c r="FK60" s="189"/>
      <c r="FL60" s="189"/>
      <c r="FM60" s="189"/>
      <c r="FN60" s="189"/>
      <c r="FO60" s="6"/>
    </row>
    <row r="61" spans="1:171" x14ac:dyDescent="0.2">
      <c r="A61" s="17" t="s">
        <v>15</v>
      </c>
      <c r="B61" s="12" t="s">
        <v>168</v>
      </c>
      <c r="C61" s="28">
        <v>42418</v>
      </c>
      <c r="D61" s="63">
        <v>0.37291666666666662</v>
      </c>
      <c r="E61" s="10">
        <f t="shared" si="481"/>
        <v>181.05</v>
      </c>
      <c r="F61" s="76">
        <f t="shared" si="422"/>
        <v>7.5437500000000002</v>
      </c>
      <c r="G61" s="53">
        <v>11.9</v>
      </c>
      <c r="H61" s="53">
        <v>12.2</v>
      </c>
      <c r="I61">
        <v>97.4</v>
      </c>
      <c r="J61">
        <v>14.2</v>
      </c>
      <c r="K61" s="53">
        <f t="shared" si="423"/>
        <v>0.29999999999999893</v>
      </c>
      <c r="L61" s="53">
        <f t="shared" ref="L61:L67" si="564">H$59-H61</f>
        <v>0.80000000000000071</v>
      </c>
      <c r="M61">
        <v>3</v>
      </c>
      <c r="N61" s="57">
        <v>23.9</v>
      </c>
      <c r="O61" s="60">
        <v>33.299999999999997</v>
      </c>
      <c r="P61" s="61">
        <v>0</v>
      </c>
      <c r="Q61" s="33">
        <v>3.04</v>
      </c>
      <c r="R61" s="61">
        <v>6.6</v>
      </c>
      <c r="S61" s="60">
        <v>378.2</v>
      </c>
      <c r="T61" s="60">
        <v>128</v>
      </c>
      <c r="U61" s="75">
        <v>5.72</v>
      </c>
      <c r="V61" s="60">
        <v>9</v>
      </c>
      <c r="W61" s="71">
        <f t="shared" si="424"/>
        <v>240.202</v>
      </c>
      <c r="X61" s="85">
        <f t="shared" si="425"/>
        <v>91</v>
      </c>
      <c r="Y61" s="33">
        <v>0</v>
      </c>
      <c r="Z61" s="33">
        <f t="shared" si="416"/>
        <v>9.3019999999999996</v>
      </c>
      <c r="AA61" s="33">
        <v>0</v>
      </c>
      <c r="AB61" s="33">
        <f t="shared" si="417"/>
        <v>40.1</v>
      </c>
      <c r="AC61" s="33">
        <v>1.3</v>
      </c>
      <c r="AD61" s="33">
        <f t="shared" si="418"/>
        <v>4.8</v>
      </c>
      <c r="AE61" s="22">
        <f t="shared" si="419"/>
        <v>181.05</v>
      </c>
      <c r="AF61" s="54">
        <f t="shared" si="426"/>
        <v>308.82060971369685</v>
      </c>
      <c r="AG61" s="167">
        <f t="shared" si="64"/>
        <v>2.2444978047370351E-3</v>
      </c>
      <c r="AH61">
        <f>LN(G61/G59)/(AE61-AE59)</f>
        <v>-1.6839424956551525E-3</v>
      </c>
      <c r="AI61" s="22">
        <f t="shared" si="427"/>
        <v>2842933800</v>
      </c>
      <c r="AJ61" s="174">
        <f t="shared" si="433"/>
        <v>3.5131030584236105E-2</v>
      </c>
      <c r="AK61" s="174">
        <f t="shared" si="434"/>
        <v>1.5241228019191361E-3</v>
      </c>
      <c r="AL61" s="172">
        <f>LN(AI61/AI59)/(AE61-AE59)</f>
        <v>-1.4290594396330842E-3</v>
      </c>
      <c r="AM61" s="187">
        <f t="shared" si="435"/>
        <v>11.14083333333334</v>
      </c>
      <c r="AN61" s="187">
        <f>AM60+AM61</f>
        <v>23.677777777777791</v>
      </c>
      <c r="AO61" s="187">
        <f t="shared" ref="AO61" si="565">AM60+AM61</f>
        <v>23.677777777777791</v>
      </c>
      <c r="AP61" s="174"/>
      <c r="AQ61" s="189">
        <f t="shared" si="428"/>
        <v>35.72155841359492</v>
      </c>
      <c r="AR61" s="189">
        <f t="shared" si="429"/>
        <v>33.120746826113233</v>
      </c>
      <c r="AS61" s="189">
        <f t="shared" si="430"/>
        <v>0</v>
      </c>
      <c r="AT61" s="189">
        <f t="shared" si="431"/>
        <v>3.0236357462878152</v>
      </c>
      <c r="AU61" s="189">
        <f t="shared" si="432"/>
        <v>6.5644723439143347</v>
      </c>
      <c r="AV61" s="190" t="s">
        <v>169</v>
      </c>
      <c r="AW61" s="189">
        <f t="shared" si="437"/>
        <v>9.6000000000000014</v>
      </c>
      <c r="AX61" s="189">
        <f t="shared" si="438"/>
        <v>1.5999999999999979</v>
      </c>
      <c r="AY61" s="189">
        <f t="shared" si="439"/>
        <v>0</v>
      </c>
      <c r="AZ61" s="189">
        <f t="shared" si="440"/>
        <v>-0.31000000000000005</v>
      </c>
      <c r="BA61" s="189">
        <f t="shared" si="441"/>
        <v>0.98999999999999932</v>
      </c>
      <c r="BB61" s="190" t="s">
        <v>169</v>
      </c>
      <c r="BC61" s="189">
        <f>(AW60+AW61)/$AN61</f>
        <v>0.71782028207305315</v>
      </c>
      <c r="BD61" s="189">
        <f>(AX60+AX61)/$AN61</f>
        <v>-0.14203397173558463</v>
      </c>
      <c r="BE61" s="189">
        <f>(AY60+AY61)/$AN61</f>
        <v>0</v>
      </c>
      <c r="BF61" s="189">
        <f>(AZ60+AZ61)/$AN61</f>
        <v>-1.8774625689035988E-2</v>
      </c>
      <c r="BG61" s="189">
        <f>(BA60+BA61)/$AN61</f>
        <v>6.2999072158871058E-2</v>
      </c>
      <c r="BH61" s="189">
        <f t="shared" ref="BH61" si="566">(AW60+AW61)/$AN61</f>
        <v>0.71782028207305315</v>
      </c>
      <c r="BI61" s="189">
        <f t="shared" ref="BI61" si="567">(AX60+AX61)/$AN61</f>
        <v>-0.14203397173558463</v>
      </c>
      <c r="BJ61" s="189">
        <f t="shared" ref="BJ61" si="568">(AY60+AY61)/$AN61</f>
        <v>0</v>
      </c>
      <c r="BK61" s="189">
        <f t="shared" ref="BK61" si="569">(AZ60+AZ61)/$AN61</f>
        <v>-1.8774625689035988E-2</v>
      </c>
      <c r="BL61" s="189">
        <f t="shared" ref="BL61" si="570">(BA60+BA61)/$AN61</f>
        <v>6.2999072158871058E-2</v>
      </c>
      <c r="BN61" s="189">
        <v>1.6792876767073441</v>
      </c>
      <c r="BO61" s="189">
        <v>1.1813453119099224</v>
      </c>
      <c r="BP61" s="189">
        <v>1.7334267835516739</v>
      </c>
      <c r="BQ61" s="189">
        <v>0</v>
      </c>
      <c r="BR61" s="189">
        <v>0</v>
      </c>
      <c r="BS61" s="189">
        <v>3.3031540936324584</v>
      </c>
      <c r="BT61" s="189">
        <v>3.2733546434570653E-2</v>
      </c>
      <c r="BU61" s="189">
        <v>1.8427531232395111</v>
      </c>
      <c r="BV61" s="189">
        <v>0.81004399923856363</v>
      </c>
      <c r="BW61" s="189">
        <v>1.3561117391148771</v>
      </c>
      <c r="BX61" s="189">
        <v>1.5948638837039266</v>
      </c>
      <c r="BY61" s="189">
        <v>1.8488469938292871</v>
      </c>
      <c r="BZ61" s="189">
        <v>1.5246040975021171</v>
      </c>
      <c r="CA61" s="189">
        <v>0.51077171123125575</v>
      </c>
      <c r="CB61" s="189">
        <v>0.7939223856246812</v>
      </c>
      <c r="CC61" s="189">
        <v>4.272853261942144</v>
      </c>
      <c r="CD61" s="189">
        <v>8.7852586783614101E-2</v>
      </c>
      <c r="CE61" s="189">
        <v>1.7979764319825937</v>
      </c>
      <c r="CF61" s="189">
        <v>0.74561040957193447</v>
      </c>
      <c r="CG61" s="189">
        <v>0.22511832859853892</v>
      </c>
      <c r="CH61" s="189">
        <v>1.5883017688209857</v>
      </c>
      <c r="CI61" s="189">
        <v>25.671935215410457</v>
      </c>
      <c r="CJ61" s="189">
        <v>6.7662057964199924</v>
      </c>
      <c r="CK61" s="189">
        <v>0.62939333430533273</v>
      </c>
      <c r="CL61" s="189">
        <v>0.19482487565156528</v>
      </c>
      <c r="CM61" s="189">
        <v>1.3274220963205403</v>
      </c>
      <c r="CN61" s="189">
        <v>3.2718602880809033</v>
      </c>
      <c r="CO61" s="189">
        <v>4.2585356346694463E-2</v>
      </c>
      <c r="CP61" s="189">
        <v>0.7961926438355218</v>
      </c>
      <c r="CQ61" s="189">
        <v>33.398269515919587</v>
      </c>
      <c r="CR61" s="189">
        <v>0.10013655516380926</v>
      </c>
      <c r="CS61" s="189">
        <v>0.86154807696671931</v>
      </c>
      <c r="CT61" s="189">
        <v>2.8482001919129529</v>
      </c>
      <c r="CU61" s="189">
        <v>0</v>
      </c>
      <c r="CW61" s="189">
        <f t="shared" ref="CW61:DQ61" si="571">(BN61*$W61/1000+($AB64-$AB60)*BN$18/1000)/(($W61+$AA61+$AC61)/1000)</f>
        <v>1.670248107760836</v>
      </c>
      <c r="CX61" s="189">
        <f t="shared" si="571"/>
        <v>1.1749861558553847</v>
      </c>
      <c r="CY61" s="189">
        <f t="shared" si="571"/>
        <v>1.724095784973537</v>
      </c>
      <c r="CZ61" s="189">
        <f t="shared" si="571"/>
        <v>0</v>
      </c>
      <c r="DA61" s="189">
        <f t="shared" si="571"/>
        <v>0</v>
      </c>
      <c r="DB61" s="189">
        <f t="shared" si="571"/>
        <v>3.2853732871723782</v>
      </c>
      <c r="DC61" s="189">
        <f t="shared" si="571"/>
        <v>3.2557342467874957E-2</v>
      </c>
      <c r="DD61" s="189">
        <f t="shared" si="571"/>
        <v>1.8328336233587175</v>
      </c>
      <c r="DE61" s="189">
        <f t="shared" si="571"/>
        <v>0.80568355005383574</v>
      </c>
      <c r="DF61" s="189">
        <f t="shared" si="571"/>
        <v>1.3488118191935126</v>
      </c>
      <c r="DG61" s="189">
        <f t="shared" si="571"/>
        <v>1.5862787661942781</v>
      </c>
      <c r="DH61" s="189">
        <f t="shared" si="571"/>
        <v>1.8388946907759869</v>
      </c>
      <c r="DI61" s="189">
        <f t="shared" si="571"/>
        <v>1.516397186889564</v>
      </c>
      <c r="DJ61" s="189">
        <f t="shared" si="571"/>
        <v>0.5080222382471784</v>
      </c>
      <c r="DK61" s="189">
        <f t="shared" si="571"/>
        <v>0.78964871873450182</v>
      </c>
      <c r="DL61" s="189">
        <f t="shared" si="571"/>
        <v>4.2498525860035388</v>
      </c>
      <c r="DM61" s="189">
        <f t="shared" si="571"/>
        <v>8.737967822460134E-2</v>
      </c>
      <c r="DN61" s="189">
        <f t="shared" si="571"/>
        <v>1.7882979640544712</v>
      </c>
      <c r="DO61" s="189">
        <f t="shared" si="571"/>
        <v>0.7415968049953946</v>
      </c>
      <c r="DP61" s="189">
        <f t="shared" si="571"/>
        <v>0.22390652154444371</v>
      </c>
      <c r="DQ61" s="189">
        <f t="shared" si="571"/>
        <v>1.5797519750326641</v>
      </c>
      <c r="DR61" s="194">
        <f>(CI61*$W61/1000+($AB64-$AB60)*CI$18/1000+2220*(AD64-AD60)/1000)/(($W61+$AA61+$AC61)/1000)</f>
        <v>67.819107844291224</v>
      </c>
      <c r="DS61" s="189">
        <f t="shared" ref="DS61:ED61" si="572">(CJ61*$W61/1000+($AB64-$AB60)*CJ$18/1000)/(($W61+$AA61+$AC61)/1000)</f>
        <v>6.7297834581563505</v>
      </c>
      <c r="DT61" s="189">
        <f t="shared" si="572"/>
        <v>0.62600532371081608</v>
      </c>
      <c r="DU61" s="189">
        <f t="shared" si="572"/>
        <v>0.19377613759412873</v>
      </c>
      <c r="DV61" s="189">
        <f t="shared" si="572"/>
        <v>1.3202766121207543</v>
      </c>
      <c r="DW61" s="189">
        <f t="shared" si="572"/>
        <v>3.2542479354937393</v>
      </c>
      <c r="DX61" s="189">
        <f t="shared" si="572"/>
        <v>4.2356120302062518E-2</v>
      </c>
      <c r="DY61" s="189">
        <f t="shared" si="572"/>
        <v>0.79190675619489692</v>
      </c>
      <c r="DZ61" s="189">
        <f t="shared" si="572"/>
        <v>33.218487359371416</v>
      </c>
      <c r="EA61" s="189">
        <f t="shared" si="572"/>
        <v>9.9597522270860314E-2</v>
      </c>
      <c r="EB61" s="189">
        <f t="shared" si="572"/>
        <v>0.85691038245463758</v>
      </c>
      <c r="EC61" s="189">
        <f t="shared" si="572"/>
        <v>2.8328683923854667</v>
      </c>
      <c r="ED61" s="189">
        <f t="shared" si="572"/>
        <v>0</v>
      </c>
      <c r="EE61" s="53" t="s">
        <v>15</v>
      </c>
      <c r="EF61" s="12" t="s">
        <v>168</v>
      </c>
      <c r="EG61" s="189">
        <f t="shared" ref="EG61" si="573">BN61-CW59</f>
        <v>-1.7482198261949595</v>
      </c>
      <c r="EH61" s="189">
        <f t="shared" ref="EH61" si="574">BO61-CX59</f>
        <v>-0.25236209067758741</v>
      </c>
      <c r="EI61" s="189">
        <f t="shared" ref="EI61" si="575">BP61-CY59</f>
        <v>-0.67472426055682799</v>
      </c>
      <c r="EJ61" s="189">
        <f t="shared" ref="EJ61" si="576">BQ61-CZ59</f>
        <v>-1.0398125524510498</v>
      </c>
      <c r="EK61" s="189">
        <f t="shared" ref="EK61" si="577">BR61-DA59</f>
        <v>-3.6808679145413775E-2</v>
      </c>
      <c r="EL61" s="189">
        <f t="shared" ref="EL61" si="578">BS61-DB59</f>
        <v>7.2239907034084005E-2</v>
      </c>
      <c r="EM61" s="189">
        <f t="shared" ref="EM61" si="579">BT61-DC59</f>
        <v>3.2733546434570653E-2</v>
      </c>
      <c r="EN61" s="189">
        <f t="shared" ref="EN61" si="580">BU61-DD59</f>
        <v>0.18813098708435816</v>
      </c>
      <c r="EO61" s="189">
        <f t="shared" ref="EO61" si="581">BV61-DE59</f>
        <v>-8.4355267702844294E-2</v>
      </c>
      <c r="EP61" s="189">
        <f t="shared" ref="EP61" si="582">BW61-DF59</f>
        <v>-9.2140980618089507E-3</v>
      </c>
      <c r="EQ61" s="189">
        <f t="shared" ref="EQ61" si="583">BX61-DG59</f>
        <v>-0.52795388767478268</v>
      </c>
      <c r="ER61" s="189">
        <f t="shared" ref="ER61" si="584">BY61-DH59</f>
        <v>-1.0079385742530198</v>
      </c>
      <c r="ES61" s="189">
        <f t="shared" ref="ES61" si="585">BZ61-DI59</f>
        <v>-0.52796587694481723</v>
      </c>
      <c r="ET61" s="189">
        <f t="shared" ref="ET61" si="586">CA61-DJ59</f>
        <v>-0.17860245511382777</v>
      </c>
      <c r="EU61" s="189">
        <f t="shared" ref="EU61" si="587">CB61-DK59</f>
        <v>-0.22579236604106556</v>
      </c>
      <c r="EV61" s="189">
        <f t="shared" ref="EV61" si="588">CC61-DL59</f>
        <v>-0.35199890286975855</v>
      </c>
      <c r="EW61" s="189">
        <f t="shared" ref="EW61" si="589">CD61-DM59</f>
        <v>-1.1120645308038384</v>
      </c>
      <c r="EX61" s="189">
        <f t="shared" ref="EX61" si="590">CE61-DN59</f>
        <v>-0.33974184731283441</v>
      </c>
      <c r="EY61" s="189">
        <f t="shared" ref="EY61" si="591">CF61-DO59</f>
        <v>-0.20507329738147151</v>
      </c>
      <c r="EZ61" s="189">
        <f t="shared" ref="EZ61" si="592">CG61-DP59</f>
        <v>-0.19595310630991025</v>
      </c>
      <c r="FA61" s="189">
        <f t="shared" ref="FA61" si="593">CH61-DQ59</f>
        <v>-0.56000700711953511</v>
      </c>
      <c r="FB61" s="194">
        <f>CI61-DR59</f>
        <v>-17.569453752937221</v>
      </c>
      <c r="FC61" s="189">
        <f t="shared" ref="FC61" si="594">CJ61-DS59</f>
        <v>5.2659082406571196</v>
      </c>
      <c r="FD61" s="189">
        <f t="shared" ref="FD61" si="595">CK61-DT59</f>
        <v>0.28841633960747698</v>
      </c>
      <c r="FE61" s="189">
        <f t="shared" ref="FE61" si="596">CL61-DU59</f>
        <v>-5.3668768734616845E-2</v>
      </c>
      <c r="FF61" s="189">
        <f t="shared" ref="FF61" si="597">CM61-DV59</f>
        <v>0.61321829963848717</v>
      </c>
      <c r="FG61" s="189">
        <f t="shared" ref="FG61" si="598">CN61-DW59</f>
        <v>0.19049329966153161</v>
      </c>
      <c r="FH61" s="189">
        <f t="shared" ref="FH61" si="599">CO61-DX59</f>
        <v>4.2585356346694463E-2</v>
      </c>
      <c r="FI61" s="189">
        <f t="shared" ref="FI61" si="600">CP61-DY59</f>
        <v>0.59457086478634724</v>
      </c>
      <c r="FJ61" s="189">
        <f t="shared" ref="FJ61" si="601">CQ61-DZ59</f>
        <v>-10.030112100172829</v>
      </c>
      <c r="FK61" s="189">
        <f t="shared" ref="FK61" si="602">CR61-EA59</f>
        <v>-0.19118449130034826</v>
      </c>
      <c r="FL61" s="189">
        <f t="shared" ref="FL61" si="603">CS61-EB59</f>
        <v>-4.8023762708517923</v>
      </c>
      <c r="FM61" s="189">
        <f t="shared" ref="FM61" si="604">CT61-EC59</f>
        <v>0.35995699627479549</v>
      </c>
      <c r="FN61" s="189">
        <f t="shared" ref="FN61" si="605">CU61-ED59</f>
        <v>0</v>
      </c>
      <c r="FO61" s="198">
        <f>BA60+BA61</f>
        <v>1.4916780307839366</v>
      </c>
    </row>
    <row r="62" spans="1:171" x14ac:dyDescent="0.2">
      <c r="A62" s="17" t="s">
        <v>15</v>
      </c>
      <c r="B62" s="12" t="s">
        <v>171</v>
      </c>
      <c r="C62" s="28">
        <v>42419</v>
      </c>
      <c r="D62" s="63">
        <v>0.41111111111111115</v>
      </c>
      <c r="E62" s="10">
        <f t="shared" si="481"/>
        <v>205.96666666666664</v>
      </c>
      <c r="F62" s="76">
        <f t="shared" si="422"/>
        <v>8.5819444444444439</v>
      </c>
      <c r="G62" s="53">
        <v>11.7</v>
      </c>
      <c r="H62" s="53">
        <v>12.3</v>
      </c>
      <c r="I62">
        <v>94.9</v>
      </c>
      <c r="J62">
        <v>13.9</v>
      </c>
      <c r="K62" s="53">
        <f t="shared" si="423"/>
        <v>0.60000000000000142</v>
      </c>
      <c r="L62" s="53">
        <f t="shared" si="564"/>
        <v>0.69999999999999929</v>
      </c>
      <c r="M62">
        <v>1</v>
      </c>
      <c r="N62" s="57">
        <v>22.3</v>
      </c>
      <c r="O62" s="60">
        <v>26.2</v>
      </c>
      <c r="P62" s="61">
        <v>0</v>
      </c>
      <c r="Q62" s="33">
        <v>3.51</v>
      </c>
      <c r="R62" s="61">
        <v>5.3</v>
      </c>
      <c r="S62" s="60">
        <v>364.3</v>
      </c>
      <c r="T62" s="60">
        <v>126</v>
      </c>
      <c r="U62" s="75">
        <v>6.21</v>
      </c>
      <c r="V62" s="57">
        <v>4</v>
      </c>
      <c r="W62" s="71">
        <f t="shared" si="424"/>
        <v>232.602</v>
      </c>
      <c r="X62" s="85">
        <f t="shared" si="425"/>
        <v>95</v>
      </c>
      <c r="Y62" s="33">
        <v>0.1</v>
      </c>
      <c r="Z62" s="33">
        <f t="shared" si="416"/>
        <v>9.4019999999999992</v>
      </c>
      <c r="AA62" s="33">
        <v>0</v>
      </c>
      <c r="AB62" s="33">
        <f t="shared" si="417"/>
        <v>40.1</v>
      </c>
      <c r="AC62" s="33">
        <v>1.3</v>
      </c>
      <c r="AD62" s="33">
        <f t="shared" si="418"/>
        <v>6.1</v>
      </c>
      <c r="AE62" s="22">
        <f t="shared" si="419"/>
        <v>205.96666666666664</v>
      </c>
      <c r="AF62" s="54">
        <f t="shared" si="426"/>
        <v>-1018.9597232700444</v>
      </c>
      <c r="AG62" s="167">
        <f t="shared" si="64"/>
        <v>-6.8024983199090354E-4</v>
      </c>
      <c r="AH62"/>
      <c r="AI62" s="22">
        <f t="shared" si="427"/>
        <v>2705063400</v>
      </c>
      <c r="AJ62" s="174">
        <f t="shared" si="433"/>
        <v>-4.9711197034298223E-2</v>
      </c>
      <c r="AK62" s="174">
        <f t="shared" si="434"/>
        <v>-1.9950982087343799E-3</v>
      </c>
      <c r="AL62" s="172"/>
      <c r="AM62" s="187">
        <f t="shared" si="435"/>
        <v>12.250694444444427</v>
      </c>
      <c r="AN62" s="187"/>
      <c r="AO62" s="187"/>
      <c r="AP62" s="174"/>
      <c r="AQ62" s="189">
        <f t="shared" si="428"/>
        <v>34.514559943908132</v>
      </c>
      <c r="AR62" s="189">
        <f t="shared" si="429"/>
        <v>26.054383459739547</v>
      </c>
      <c r="AS62" s="189">
        <f t="shared" si="430"/>
        <v>0</v>
      </c>
      <c r="AT62" s="189">
        <f t="shared" si="431"/>
        <v>3.4904918299116718</v>
      </c>
      <c r="AU62" s="189">
        <f t="shared" si="432"/>
        <v>5.2705432189549466</v>
      </c>
      <c r="AV62" s="190" t="s">
        <v>172</v>
      </c>
      <c r="AW62" s="189">
        <f t="shared" si="437"/>
        <v>13.421558413594919</v>
      </c>
      <c r="AX62" s="189">
        <f t="shared" si="438"/>
        <v>-6.9207468261132341</v>
      </c>
      <c r="AY62" s="189">
        <f t="shared" si="439"/>
        <v>0</v>
      </c>
      <c r="AZ62" s="189">
        <f t="shared" si="440"/>
        <v>-0.48636425371218461</v>
      </c>
      <c r="BA62" s="189">
        <f t="shared" si="441"/>
        <v>-1.2644723439143348</v>
      </c>
      <c r="BB62" s="190" t="s">
        <v>172</v>
      </c>
      <c r="BC62" s="189"/>
      <c r="BD62" s="189"/>
      <c r="BE62" s="189"/>
      <c r="BF62" s="189"/>
      <c r="BG62" s="189"/>
      <c r="BH62" s="189"/>
      <c r="BI62" s="189"/>
      <c r="BJ62" s="189"/>
      <c r="BK62" s="189"/>
      <c r="BL62" s="189"/>
      <c r="BN62" s="189"/>
      <c r="BO62" s="189"/>
      <c r="BP62" s="189"/>
      <c r="BQ62" s="189"/>
      <c r="BR62" s="189"/>
      <c r="BS62" s="189"/>
      <c r="BT62" s="189"/>
      <c r="BU62" s="189"/>
      <c r="BV62" s="189"/>
      <c r="BW62" s="189"/>
      <c r="BX62" s="189"/>
      <c r="BY62" s="189"/>
      <c r="BZ62" s="189"/>
      <c r="CA62" s="189"/>
      <c r="CB62" s="189"/>
      <c r="CC62" s="189"/>
      <c r="CD62" s="189"/>
      <c r="CE62" s="189"/>
      <c r="CF62" s="189"/>
      <c r="CG62" s="189"/>
      <c r="CH62" s="189"/>
      <c r="CI62" s="189"/>
      <c r="CJ62" s="189"/>
      <c r="CK62" s="189"/>
      <c r="CL62" s="189"/>
      <c r="CM62" s="189"/>
      <c r="CN62" s="189"/>
      <c r="CO62" s="189"/>
      <c r="CP62" s="189"/>
      <c r="CQ62" s="189"/>
      <c r="CR62" s="189"/>
      <c r="CS62" s="189"/>
      <c r="CT62" s="189"/>
      <c r="CU62" s="189"/>
      <c r="CW62" s="189"/>
      <c r="CX62" s="189"/>
      <c r="CY62" s="189"/>
      <c r="CZ62" s="189"/>
      <c r="DA62" s="189"/>
      <c r="DB62" s="189"/>
      <c r="DC62" s="189"/>
      <c r="DD62" s="189"/>
      <c r="DE62" s="189"/>
      <c r="DF62" s="189"/>
      <c r="DG62" s="189"/>
      <c r="DH62" s="189"/>
      <c r="DI62" s="189"/>
      <c r="DJ62" s="189"/>
      <c r="DK62" s="189"/>
      <c r="DL62" s="189"/>
      <c r="DM62" s="189"/>
      <c r="DN62" s="189"/>
      <c r="DO62" s="189"/>
      <c r="DP62" s="189"/>
      <c r="DQ62" s="189"/>
      <c r="DR62" s="194"/>
      <c r="DS62" s="189"/>
      <c r="DT62" s="189"/>
      <c r="DU62" s="189"/>
      <c r="DV62" s="189"/>
      <c r="DW62" s="189"/>
      <c r="DX62" s="189"/>
      <c r="DY62" s="189"/>
      <c r="DZ62" s="189"/>
      <c r="EA62" s="189"/>
      <c r="EB62" s="189"/>
      <c r="EC62" s="189"/>
      <c r="ED62" s="189"/>
      <c r="EE62" s="53" t="s">
        <v>15</v>
      </c>
      <c r="EF62" s="12" t="s">
        <v>171</v>
      </c>
      <c r="EG62" s="189"/>
      <c r="EH62" s="189"/>
      <c r="EI62" s="189"/>
      <c r="EJ62" s="189"/>
      <c r="EK62" s="189"/>
      <c r="EL62" s="189"/>
      <c r="EM62" s="189"/>
      <c r="EN62" s="189"/>
      <c r="EO62" s="189"/>
      <c r="EP62" s="189"/>
      <c r="EQ62" s="189"/>
      <c r="ER62" s="189"/>
      <c r="ES62" s="189"/>
      <c r="ET62" s="189"/>
      <c r="EU62" s="189"/>
      <c r="EV62" s="189"/>
      <c r="EW62" s="189"/>
      <c r="EX62" s="189"/>
      <c r="EY62" s="189"/>
      <c r="EZ62" s="189"/>
      <c r="FA62" s="189"/>
      <c r="FB62" s="194"/>
      <c r="FC62" s="189"/>
      <c r="FD62" s="189"/>
      <c r="FE62" s="189"/>
      <c r="FF62" s="189"/>
      <c r="FG62" s="189"/>
      <c r="FH62" s="189"/>
      <c r="FI62" s="189"/>
      <c r="FJ62" s="189"/>
      <c r="FK62" s="189"/>
      <c r="FL62" s="189"/>
      <c r="FM62" s="189"/>
      <c r="FN62" s="189"/>
      <c r="FO62" s="6"/>
    </row>
    <row r="63" spans="1:171" ht="12.75" customHeight="1" x14ac:dyDescent="0.2">
      <c r="A63" s="17" t="s">
        <v>15</v>
      </c>
      <c r="B63" s="12" t="s">
        <v>173</v>
      </c>
      <c r="C63" s="28">
        <v>42420</v>
      </c>
      <c r="D63" s="63">
        <v>0.53402777777777777</v>
      </c>
      <c r="E63" s="10">
        <f t="shared" si="481"/>
        <v>232.91666666666666</v>
      </c>
      <c r="F63" s="76">
        <f t="shared" si="422"/>
        <v>9.7048611111111107</v>
      </c>
      <c r="G63" s="53">
        <v>8.3000000000000007</v>
      </c>
      <c r="H63" s="53">
        <v>10.3</v>
      </c>
      <c r="I63">
        <v>80.7</v>
      </c>
      <c r="J63">
        <v>13.3</v>
      </c>
      <c r="K63" s="53">
        <f t="shared" si="423"/>
        <v>2</v>
      </c>
      <c r="L63" s="53">
        <f t="shared" si="564"/>
        <v>2.6999999999999993</v>
      </c>
      <c r="M63">
        <v>1</v>
      </c>
      <c r="N63" s="57">
        <v>19.899999999999999</v>
      </c>
      <c r="O63" s="60">
        <v>33.799999999999997</v>
      </c>
      <c r="P63" s="61">
        <v>0</v>
      </c>
      <c r="Q63" s="33">
        <v>3.43</v>
      </c>
      <c r="R63" s="61">
        <v>4.5199999999999996</v>
      </c>
      <c r="S63" s="60">
        <v>391</v>
      </c>
      <c r="T63" s="60">
        <v>138</v>
      </c>
      <c r="U63" s="75">
        <v>6.58</v>
      </c>
      <c r="V63" s="57">
        <v>4</v>
      </c>
      <c r="W63" s="71">
        <f t="shared" si="424"/>
        <v>236.40199999999999</v>
      </c>
      <c r="X63" s="85">
        <f t="shared" si="425"/>
        <v>99</v>
      </c>
      <c r="Y63" s="33">
        <v>7.1</v>
      </c>
      <c r="Z63" s="33">
        <f t="shared" si="416"/>
        <v>16.501999999999999</v>
      </c>
      <c r="AA63" s="33">
        <v>0</v>
      </c>
      <c r="AB63" s="33">
        <f t="shared" si="417"/>
        <v>40.1</v>
      </c>
      <c r="AC63" s="33">
        <v>0.7</v>
      </c>
      <c r="AD63" s="33">
        <f t="shared" si="418"/>
        <v>6.8</v>
      </c>
      <c r="AE63" s="22">
        <f t="shared" si="419"/>
        <v>232.91666666666666</v>
      </c>
      <c r="AF63" s="54">
        <f t="shared" si="426"/>
        <v>-54.408689885289043</v>
      </c>
      <c r="AG63" s="167">
        <f t="shared" si="64"/>
        <v>-1.2739641076109748E-2</v>
      </c>
      <c r="AH63">
        <f>LN(G63/G61)/(AE63-AE61)</f>
        <v>-6.9463281230385254E-3</v>
      </c>
      <c r="AI63" s="22">
        <f t="shared" si="427"/>
        <v>1897396600.0000002</v>
      </c>
      <c r="AJ63" s="174">
        <f t="shared" si="433"/>
        <v>-0.35464261405217057</v>
      </c>
      <c r="AK63" s="174">
        <f t="shared" si="434"/>
        <v>-1.3159280669839344E-2</v>
      </c>
      <c r="AL63" s="172">
        <f>LN(AI63/AI61)/(AE63-AE61)</f>
        <v>-7.7960246353432324E-3</v>
      </c>
      <c r="AM63" s="187">
        <f t="shared" si="435"/>
        <v>11.229166666666673</v>
      </c>
      <c r="AN63" s="187">
        <f>AM62+AM63</f>
        <v>23.479861111111099</v>
      </c>
      <c r="AO63" s="187"/>
      <c r="AP63" s="174"/>
      <c r="AQ63" s="189">
        <f t="shared" si="428"/>
        <v>26.395390169631636</v>
      </c>
      <c r="AR63" s="189">
        <f t="shared" si="429"/>
        <v>33.700211723224605</v>
      </c>
      <c r="AS63" s="189">
        <f t="shared" si="430"/>
        <v>0</v>
      </c>
      <c r="AT63" s="189">
        <f t="shared" si="431"/>
        <v>3.419873556528414</v>
      </c>
      <c r="AU63" s="189">
        <f t="shared" si="432"/>
        <v>4.5066555322182014</v>
      </c>
      <c r="AV63" s="190" t="s">
        <v>174</v>
      </c>
      <c r="AW63" s="189">
        <f t="shared" si="437"/>
        <v>14.614559943908134</v>
      </c>
      <c r="AX63" s="189">
        <f t="shared" si="438"/>
        <v>7.7456165402604498</v>
      </c>
      <c r="AY63" s="189">
        <f t="shared" si="439"/>
        <v>0</v>
      </c>
      <c r="AZ63" s="189">
        <f t="shared" si="440"/>
        <v>6.049182991167168E-2</v>
      </c>
      <c r="BA63" s="189">
        <f t="shared" si="441"/>
        <v>-0.75054321895494702</v>
      </c>
      <c r="BB63" s="190" t="s">
        <v>174</v>
      </c>
      <c r="BC63" s="189">
        <f>(AW62+AW63)/$AN63</f>
        <v>1.1940495825265274</v>
      </c>
      <c r="BD63" s="189">
        <f>(AX62+AX63)/$AN63</f>
        <v>3.5130945206352703E-2</v>
      </c>
      <c r="BE63" s="189">
        <f>(AY62+AY63)/$AN63</f>
        <v>0</v>
      </c>
      <c r="BF63" s="189">
        <f>(AZ62+AZ63)/$AN63</f>
        <v>-1.8137774401015615E-2</v>
      </c>
      <c r="BG63" s="189">
        <f>(BA62+BA63)/$AN63</f>
        <v>-8.5818887655844764E-2</v>
      </c>
      <c r="BH63" s="189"/>
      <c r="BI63" s="189"/>
      <c r="BJ63" s="189"/>
      <c r="BK63" s="189"/>
      <c r="BL63" s="189"/>
      <c r="BN63" s="189"/>
      <c r="BO63" s="189"/>
      <c r="BP63" s="189"/>
      <c r="BQ63" s="189"/>
      <c r="BR63" s="189"/>
      <c r="BS63" s="189"/>
      <c r="BT63" s="189"/>
      <c r="BU63" s="189"/>
      <c r="BV63" s="189"/>
      <c r="BW63" s="189"/>
      <c r="BX63" s="189"/>
      <c r="BY63" s="189"/>
      <c r="BZ63" s="189"/>
      <c r="CA63" s="189"/>
      <c r="CB63" s="189"/>
      <c r="CC63" s="189"/>
      <c r="CD63" s="189"/>
      <c r="CE63" s="189"/>
      <c r="CF63" s="189"/>
      <c r="CG63" s="189"/>
      <c r="CH63" s="189"/>
      <c r="CI63" s="189"/>
      <c r="CJ63" s="189"/>
      <c r="CK63" s="189"/>
      <c r="CL63" s="189"/>
      <c r="CM63" s="189"/>
      <c r="CN63" s="189"/>
      <c r="CO63" s="189"/>
      <c r="CP63" s="189"/>
      <c r="CQ63" s="189"/>
      <c r="CR63" s="189"/>
      <c r="CS63" s="189"/>
      <c r="CT63" s="189"/>
      <c r="CU63" s="189"/>
      <c r="CW63" s="189"/>
      <c r="CX63" s="189"/>
      <c r="CY63" s="189"/>
      <c r="CZ63" s="189"/>
      <c r="DA63" s="189"/>
      <c r="DB63" s="189"/>
      <c r="DC63" s="189"/>
      <c r="DD63" s="189"/>
      <c r="DE63" s="189"/>
      <c r="DF63" s="189"/>
      <c r="DG63" s="189"/>
      <c r="DH63" s="189"/>
      <c r="DI63" s="189"/>
      <c r="DJ63" s="189"/>
      <c r="DK63" s="189"/>
      <c r="DL63" s="189"/>
      <c r="DM63" s="189"/>
      <c r="DN63" s="189"/>
      <c r="DO63" s="189"/>
      <c r="DP63" s="189"/>
      <c r="DQ63" s="189"/>
      <c r="DR63" s="194"/>
      <c r="DS63" s="189"/>
      <c r="DT63" s="189"/>
      <c r="DU63" s="189"/>
      <c r="DV63" s="189"/>
      <c r="DW63" s="189"/>
      <c r="DX63" s="189"/>
      <c r="DY63" s="189"/>
      <c r="DZ63" s="189"/>
      <c r="EA63" s="189"/>
      <c r="EB63" s="189"/>
      <c r="EC63" s="189"/>
      <c r="ED63" s="189"/>
      <c r="EE63" s="53" t="s">
        <v>15</v>
      </c>
      <c r="EF63" s="12" t="s">
        <v>173</v>
      </c>
      <c r="EG63" s="189"/>
      <c r="EH63" s="189"/>
      <c r="EI63" s="189"/>
      <c r="EJ63" s="189"/>
      <c r="EK63" s="189"/>
      <c r="EL63" s="189"/>
      <c r="EM63" s="189"/>
      <c r="EN63" s="189"/>
      <c r="EO63" s="189"/>
      <c r="EP63" s="189"/>
      <c r="EQ63" s="189"/>
      <c r="ER63" s="189"/>
      <c r="ES63" s="189"/>
      <c r="ET63" s="189"/>
      <c r="EU63" s="189"/>
      <c r="EV63" s="189"/>
      <c r="EW63" s="189"/>
      <c r="EX63" s="189"/>
      <c r="EY63" s="189"/>
      <c r="EZ63" s="189"/>
      <c r="FA63" s="189"/>
      <c r="FB63" s="194"/>
      <c r="FC63" s="189"/>
      <c r="FD63" s="189"/>
      <c r="FE63" s="189"/>
      <c r="FF63" s="189"/>
      <c r="FG63" s="189"/>
      <c r="FH63" s="189"/>
      <c r="FI63" s="189"/>
      <c r="FJ63" s="189"/>
      <c r="FK63" s="189"/>
      <c r="FL63" s="189"/>
      <c r="FM63" s="189"/>
      <c r="FN63" s="189"/>
      <c r="FO63" s="6"/>
    </row>
    <row r="64" spans="1:171" ht="15" customHeight="1" x14ac:dyDescent="0.2">
      <c r="A64" s="17" t="s">
        <v>15</v>
      </c>
      <c r="B64" s="12" t="s">
        <v>175</v>
      </c>
      <c r="C64" s="28">
        <v>42421</v>
      </c>
      <c r="D64" s="63">
        <v>0.52708333333333335</v>
      </c>
      <c r="E64" s="10">
        <f t="shared" si="481"/>
        <v>256.75</v>
      </c>
      <c r="F64" s="76">
        <f t="shared" si="422"/>
        <v>10.697916666666666</v>
      </c>
      <c r="G64" s="53">
        <v>6.66</v>
      </c>
      <c r="H64" s="53">
        <v>10.8</v>
      </c>
      <c r="I64">
        <v>61.5</v>
      </c>
      <c r="J64">
        <v>12.8</v>
      </c>
      <c r="K64" s="53">
        <f t="shared" si="423"/>
        <v>4.1400000000000006</v>
      </c>
      <c r="L64" s="53">
        <f t="shared" si="564"/>
        <v>2.1999999999999993</v>
      </c>
      <c r="M64">
        <v>0</v>
      </c>
      <c r="N64" s="57">
        <v>15.4</v>
      </c>
      <c r="O64" s="60">
        <v>38.9</v>
      </c>
      <c r="P64" s="61">
        <v>0</v>
      </c>
      <c r="Q64" s="33">
        <v>3.68</v>
      </c>
      <c r="R64" s="61">
        <v>4.42</v>
      </c>
      <c r="S64" s="60">
        <v>406.8</v>
      </c>
      <c r="T64" s="60">
        <v>146</v>
      </c>
      <c r="U64" s="75">
        <v>6.84</v>
      </c>
      <c r="V64" s="57">
        <v>4</v>
      </c>
      <c r="W64" s="71">
        <f t="shared" si="424"/>
        <v>236.00200000000001</v>
      </c>
      <c r="X64" s="85">
        <f t="shared" si="425"/>
        <v>103</v>
      </c>
      <c r="Y64" s="33">
        <v>2.2999999999999998</v>
      </c>
      <c r="Z64" s="33">
        <f t="shared" si="416"/>
        <v>18.802</v>
      </c>
      <c r="AA64" s="33">
        <v>0</v>
      </c>
      <c r="AB64" s="33">
        <f t="shared" si="417"/>
        <v>40.1</v>
      </c>
      <c r="AC64" s="33">
        <v>1.3</v>
      </c>
      <c r="AD64" s="33">
        <f t="shared" si="418"/>
        <v>8.1</v>
      </c>
      <c r="AE64" s="22">
        <f t="shared" si="419"/>
        <v>256.75</v>
      </c>
      <c r="AF64" s="54">
        <f t="shared" si="426"/>
        <v>-75.04454306986969</v>
      </c>
      <c r="AG64" s="167">
        <f t="shared" si="64"/>
        <v>-9.2364767937169728E-3</v>
      </c>
      <c r="AH64"/>
      <c r="AI64" s="22">
        <f t="shared" si="427"/>
        <v>1547797320</v>
      </c>
      <c r="AJ64" s="174">
        <f t="shared" si="433"/>
        <v>-0.20364989968637479</v>
      </c>
      <c r="AK64" s="174">
        <f t="shared" si="434"/>
        <v>-8.5447510357919455E-3</v>
      </c>
      <c r="AL64" s="172"/>
      <c r="AM64" s="187">
        <f t="shared" si="435"/>
        <v>7.4280555555555594</v>
      </c>
      <c r="AN64" s="187"/>
      <c r="AO64" s="187"/>
      <c r="AP64" s="174"/>
      <c r="AQ64" s="189">
        <f t="shared" si="428"/>
        <v>27.47735290895146</v>
      </c>
      <c r="AR64" s="189">
        <f t="shared" si="429"/>
        <v>38.686896022789526</v>
      </c>
      <c r="AS64" s="189">
        <f t="shared" si="430"/>
        <v>0</v>
      </c>
      <c r="AT64" s="189">
        <f t="shared" si="431"/>
        <v>3.6598400350608085</v>
      </c>
      <c r="AU64" s="189">
        <f t="shared" si="432"/>
        <v>4.3957861290676012</v>
      </c>
      <c r="AV64" s="190" t="s">
        <v>176</v>
      </c>
      <c r="AW64" s="189">
        <f t="shared" si="437"/>
        <v>10.995390169631635</v>
      </c>
      <c r="AX64" s="189">
        <f t="shared" si="438"/>
        <v>5.1997882767753936</v>
      </c>
      <c r="AY64" s="189">
        <f t="shared" si="439"/>
        <v>0</v>
      </c>
      <c r="AZ64" s="189">
        <f t="shared" si="440"/>
        <v>-0.2601264434715862</v>
      </c>
      <c r="BA64" s="189">
        <f t="shared" si="441"/>
        <v>-8.6655532218201436E-2</v>
      </c>
      <c r="BB64" s="190" t="s">
        <v>176</v>
      </c>
      <c r="BC64" s="189"/>
      <c r="BD64" s="189"/>
      <c r="BE64" s="189"/>
      <c r="BF64" s="189"/>
      <c r="BG64" s="189"/>
      <c r="BH64" s="189"/>
      <c r="BI64" s="189"/>
      <c r="BJ64" s="189"/>
      <c r="BK64" s="189"/>
      <c r="BL64" s="189"/>
      <c r="BN64" s="189"/>
      <c r="BO64" s="189"/>
      <c r="BP64" s="189"/>
      <c r="BQ64" s="189"/>
      <c r="BR64" s="189"/>
      <c r="BS64" s="189"/>
      <c r="BT64" s="189"/>
      <c r="BU64" s="189"/>
      <c r="BV64" s="189"/>
      <c r="BW64" s="189"/>
      <c r="BX64" s="189"/>
      <c r="BY64" s="189"/>
      <c r="BZ64" s="189"/>
      <c r="CA64" s="189"/>
      <c r="CB64" s="189"/>
      <c r="CC64" s="189"/>
      <c r="CD64" s="189"/>
      <c r="CE64" s="189"/>
      <c r="CF64" s="189"/>
      <c r="CG64" s="189"/>
      <c r="CH64" s="189"/>
      <c r="CI64" s="189"/>
      <c r="CJ64" s="189"/>
      <c r="CK64" s="189"/>
      <c r="CL64" s="189"/>
      <c r="CM64" s="189"/>
      <c r="CN64" s="189"/>
      <c r="CO64" s="189"/>
      <c r="CP64" s="189"/>
      <c r="CQ64" s="189"/>
      <c r="CR64" s="189"/>
      <c r="CS64" s="189"/>
      <c r="CT64" s="189"/>
      <c r="CU64" s="189"/>
      <c r="CW64" s="189"/>
      <c r="CX64" s="189"/>
      <c r="CY64" s="189"/>
      <c r="CZ64" s="189"/>
      <c r="DA64" s="189"/>
      <c r="DB64" s="189"/>
      <c r="DC64" s="189"/>
      <c r="DD64" s="189"/>
      <c r="DE64" s="189"/>
      <c r="DF64" s="189"/>
      <c r="DG64" s="189"/>
      <c r="DH64" s="189"/>
      <c r="DI64" s="189"/>
      <c r="DJ64" s="189"/>
      <c r="DK64" s="189"/>
      <c r="DL64" s="189"/>
      <c r="DM64" s="189"/>
      <c r="DN64" s="189"/>
      <c r="DO64" s="189"/>
      <c r="DP64" s="189"/>
      <c r="DQ64" s="189"/>
      <c r="DR64" s="194"/>
      <c r="DS64" s="189"/>
      <c r="DT64" s="189"/>
      <c r="DU64" s="189"/>
      <c r="DV64" s="189"/>
      <c r="DW64" s="189"/>
      <c r="DX64" s="189"/>
      <c r="DY64" s="189"/>
      <c r="DZ64" s="189"/>
      <c r="EA64" s="189"/>
      <c r="EB64" s="189"/>
      <c r="EC64" s="189"/>
      <c r="ED64" s="189"/>
      <c r="EE64" s="53" t="s">
        <v>15</v>
      </c>
      <c r="EF64" s="12" t="s">
        <v>175</v>
      </c>
      <c r="EG64" s="189"/>
      <c r="EH64" s="189"/>
      <c r="EI64" s="189"/>
      <c r="EJ64" s="189"/>
      <c r="EK64" s="189"/>
      <c r="EL64" s="189"/>
      <c r="EM64" s="189"/>
      <c r="EN64" s="189"/>
      <c r="EO64" s="189"/>
      <c r="EP64" s="189"/>
      <c r="EQ64" s="189"/>
      <c r="ER64" s="189"/>
      <c r="ES64" s="189"/>
      <c r="ET64" s="189"/>
      <c r="EU64" s="189"/>
      <c r="EV64" s="189"/>
      <c r="EW64" s="189"/>
      <c r="EX64" s="189"/>
      <c r="EY64" s="189"/>
      <c r="EZ64" s="189"/>
      <c r="FA64" s="189"/>
      <c r="FB64" s="194"/>
      <c r="FC64" s="189"/>
      <c r="FD64" s="189"/>
      <c r="FE64" s="189"/>
      <c r="FF64" s="189"/>
      <c r="FG64" s="189"/>
      <c r="FH64" s="189"/>
      <c r="FI64" s="189"/>
      <c r="FJ64" s="189"/>
      <c r="FK64" s="189"/>
      <c r="FL64" s="189"/>
      <c r="FM64" s="189"/>
      <c r="FN64" s="189"/>
      <c r="FO64" s="6"/>
    </row>
    <row r="65" spans="1:171" x14ac:dyDescent="0.2">
      <c r="A65" s="17" t="s">
        <v>15</v>
      </c>
      <c r="B65" s="12" t="s">
        <v>177</v>
      </c>
      <c r="C65" s="28">
        <v>42422</v>
      </c>
      <c r="D65" s="63">
        <v>0.3520833333333333</v>
      </c>
      <c r="E65" s="10">
        <f t="shared" si="481"/>
        <v>276.54999999999995</v>
      </c>
      <c r="F65" s="76">
        <f t="shared" si="422"/>
        <v>11.522916666666665</v>
      </c>
      <c r="G65" s="53">
        <v>4.68</v>
      </c>
      <c r="H65" s="53">
        <v>8.67</v>
      </c>
      <c r="I65">
        <v>54</v>
      </c>
      <c r="J65">
        <v>12.4</v>
      </c>
      <c r="K65" s="53">
        <f t="shared" si="423"/>
        <v>3.99</v>
      </c>
      <c r="L65" s="53">
        <f t="shared" si="564"/>
        <v>4.33</v>
      </c>
      <c r="M65">
        <v>1</v>
      </c>
      <c r="N65" s="57">
        <v>24.3</v>
      </c>
      <c r="O65" s="60">
        <v>39.299999999999997</v>
      </c>
      <c r="P65" s="61">
        <v>0</v>
      </c>
      <c r="Q65" s="33">
        <v>3.91</v>
      </c>
      <c r="R65" s="61">
        <v>4.79</v>
      </c>
      <c r="S65" s="60">
        <v>417.1</v>
      </c>
      <c r="T65" s="60">
        <v>146</v>
      </c>
      <c r="U65" s="75">
        <v>7.08</v>
      </c>
      <c r="V65" s="57">
        <v>12</v>
      </c>
      <c r="W65" s="71">
        <f t="shared" si="424"/>
        <v>233.40199999999999</v>
      </c>
      <c r="X65" s="85">
        <f t="shared" si="425"/>
        <v>115</v>
      </c>
      <c r="Y65" s="33">
        <v>0.7</v>
      </c>
      <c r="Z65" s="33">
        <f t="shared" si="416"/>
        <v>19.501999999999999</v>
      </c>
      <c r="AA65" s="33">
        <v>0</v>
      </c>
      <c r="AB65" s="33">
        <f t="shared" si="417"/>
        <v>40.1</v>
      </c>
      <c r="AC65" s="33">
        <v>0.7</v>
      </c>
      <c r="AD65" s="33">
        <f t="shared" si="418"/>
        <v>8.7999999999999989</v>
      </c>
      <c r="AE65" s="22">
        <f t="shared" si="419"/>
        <v>276.54999999999995</v>
      </c>
      <c r="AF65" s="54">
        <f t="shared" si="426"/>
        <v>-38.898760569032234</v>
      </c>
      <c r="AG65" s="167">
        <f t="shared" si="64"/>
        <v>-1.7819261344582994E-2</v>
      </c>
      <c r="AH65">
        <f>LN(G65/G63)/(AE65-AE63)</f>
        <v>-1.3131185749572134E-2</v>
      </c>
      <c r="AI65" s="22">
        <f t="shared" si="427"/>
        <v>1085769360</v>
      </c>
      <c r="AJ65" s="174">
        <f t="shared" si="433"/>
        <v>-0.35454401309664058</v>
      </c>
      <c r="AK65" s="174">
        <f t="shared" si="434"/>
        <v>-1.7906263287709161E-2</v>
      </c>
      <c r="AL65" s="172">
        <f>LN(AI65/AI63)/(AE65-AE63)</f>
        <v>-1.2792832225737566E-2</v>
      </c>
      <c r="AM65" s="187">
        <f t="shared" si="435"/>
        <v>4.677749999999989</v>
      </c>
      <c r="AN65" s="187">
        <f>AM64+AM65</f>
        <v>12.105805555555548</v>
      </c>
      <c r="AO65" s="187">
        <f t="shared" ref="AO65" si="606">AM64+AM65+AM63+AM62</f>
        <v>35.585666666666647</v>
      </c>
      <c r="AP65" s="174"/>
      <c r="AQ65" s="189">
        <f t="shared" si="428"/>
        <v>30.865471461157963</v>
      </c>
      <c r="AR65" s="189">
        <f t="shared" si="429"/>
        <v>39.182487120998545</v>
      </c>
      <c r="AS65" s="189">
        <f t="shared" si="430"/>
        <v>0</v>
      </c>
      <c r="AT65" s="189">
        <f t="shared" si="431"/>
        <v>3.8983085150917125</v>
      </c>
      <c r="AU65" s="189">
        <f t="shared" si="432"/>
        <v>4.7756771834499503</v>
      </c>
      <c r="AV65" s="190" t="s">
        <v>178</v>
      </c>
      <c r="AW65" s="189">
        <f t="shared" si="437"/>
        <v>3.1773529089514589</v>
      </c>
      <c r="AX65" s="189">
        <f t="shared" si="438"/>
        <v>0.61310397721047138</v>
      </c>
      <c r="AY65" s="189">
        <f t="shared" si="439"/>
        <v>0</v>
      </c>
      <c r="AZ65" s="189">
        <f t="shared" si="440"/>
        <v>-0.25015996493919168</v>
      </c>
      <c r="BA65" s="189">
        <f t="shared" si="441"/>
        <v>0.39421387093239879</v>
      </c>
      <c r="BB65" s="190" t="s">
        <v>178</v>
      </c>
      <c r="BC65" s="189">
        <f>(AW64+AW65)/$AN65</f>
        <v>1.1707393624936422</v>
      </c>
      <c r="BD65" s="189">
        <f>(AX64+AX65)/$AN65</f>
        <v>0.4801739320286898</v>
      </c>
      <c r="BE65" s="189">
        <f>(AY64+AY65)/$AN65</f>
        <v>0</v>
      </c>
      <c r="BF65" s="189">
        <f>(AZ64+AZ65)/$AN65</f>
        <v>-4.2152205903935015E-2</v>
      </c>
      <c r="BG65" s="189">
        <f>(BA64+BA65)/$AN65</f>
        <v>2.5405854844005312E-2</v>
      </c>
      <c r="BH65" s="189">
        <f t="shared" ref="BH65:BL65" si="607">(AW64+AW65+AW63+AW62)/$AO65</f>
        <v>1.1861197327412585</v>
      </c>
      <c r="BI65" s="189">
        <f t="shared" si="607"/>
        <v>0.18652908853189254</v>
      </c>
      <c r="BJ65" s="189">
        <f t="shared" si="607"/>
        <v>0</v>
      </c>
      <c r="BK65" s="189">
        <f t="shared" si="607"/>
        <v>-2.6307188255888365E-2</v>
      </c>
      <c r="BL65" s="189">
        <f t="shared" si="607"/>
        <v>-4.7981600011851741E-2</v>
      </c>
      <c r="BN65" s="189">
        <v>3.9451166023574911</v>
      </c>
      <c r="BO65" s="189">
        <v>1.0979160848700507</v>
      </c>
      <c r="BP65" s="189">
        <v>0.74834465174412323</v>
      </c>
      <c r="BQ65" s="189">
        <v>0</v>
      </c>
      <c r="BR65" s="189">
        <v>0</v>
      </c>
      <c r="BS65" s="189">
        <v>3.9107140432514225</v>
      </c>
      <c r="BT65" s="189">
        <v>6.3979204394842629E-2</v>
      </c>
      <c r="BU65" s="189">
        <v>2.546155120472156</v>
      </c>
      <c r="BV65" s="189">
        <v>0.78918075979585234</v>
      </c>
      <c r="BW65" s="189">
        <v>1.3630933674294017</v>
      </c>
      <c r="BX65" s="189">
        <v>1.2183409880669724</v>
      </c>
      <c r="BY65" s="189">
        <v>1.3449326160835924</v>
      </c>
      <c r="BZ65" s="189">
        <v>1.5252639129926155</v>
      </c>
      <c r="CA65" s="189">
        <v>0.48791106739958801</v>
      </c>
      <c r="CB65" s="189">
        <v>0.68986621635208256</v>
      </c>
      <c r="CC65" s="189">
        <v>4.1191148773268216</v>
      </c>
      <c r="CD65" s="189">
        <v>0.21360236786604217</v>
      </c>
      <c r="CE65" s="189">
        <v>1.989791641014875</v>
      </c>
      <c r="CF65" s="189">
        <v>0.62548642596904569</v>
      </c>
      <c r="CG65" s="189">
        <v>0.23723610559099506</v>
      </c>
      <c r="CH65" s="189">
        <v>1.2956224818084612</v>
      </c>
      <c r="CI65" s="189">
        <v>25.28203070584755</v>
      </c>
      <c r="CJ65" s="189">
        <v>15.277823888830907</v>
      </c>
      <c r="CK65" s="189">
        <v>0.77125509177228424</v>
      </c>
      <c r="CL65" s="189">
        <v>0.29640869603162334</v>
      </c>
      <c r="CM65" s="189">
        <v>1.1584044593629217</v>
      </c>
      <c r="CN65" s="189">
        <v>2.3741629518037355</v>
      </c>
      <c r="CO65" s="189">
        <v>0.23087996834816221</v>
      </c>
      <c r="CP65" s="189">
        <v>1.1951507067267493</v>
      </c>
      <c r="CQ65" s="189">
        <v>52.851143757203808</v>
      </c>
      <c r="CR65" s="189">
        <v>0.33230329360000505</v>
      </c>
      <c r="CS65" s="189">
        <v>0.33538668930792065</v>
      </c>
      <c r="CT65" s="189">
        <v>3.6542127950652201</v>
      </c>
      <c r="CU65" s="189">
        <v>0.5910501431219104</v>
      </c>
      <c r="CW65" s="189">
        <f t="shared" ref="CW65:DQ65" si="608">(BN65*$W65/1000+($AB66-$AB64)*BN$18/1000)/(($W65+$AA65+$AC65)/1000)</f>
        <v>3.9333201135549598</v>
      </c>
      <c r="CX65" s="189">
        <f t="shared" si="608"/>
        <v>1.0946331515358243</v>
      </c>
      <c r="CY65" s="189">
        <f t="shared" si="608"/>
        <v>0.74610698928835217</v>
      </c>
      <c r="CZ65" s="189">
        <f t="shared" si="608"/>
        <v>0</v>
      </c>
      <c r="DA65" s="189">
        <f t="shared" si="608"/>
        <v>0</v>
      </c>
      <c r="DB65" s="189">
        <f t="shared" si="608"/>
        <v>3.8990204232469972</v>
      </c>
      <c r="DC65" s="189">
        <f t="shared" si="608"/>
        <v>6.3787897002866523E-2</v>
      </c>
      <c r="DD65" s="189">
        <f t="shared" si="608"/>
        <v>2.5385417357751843</v>
      </c>
      <c r="DE65" s="189">
        <f t="shared" si="608"/>
        <v>0.78682099126821436</v>
      </c>
      <c r="DF65" s="189">
        <f t="shared" si="608"/>
        <v>1.3590175143516809</v>
      </c>
      <c r="DG65" s="189">
        <f t="shared" si="608"/>
        <v>1.2146979662574753</v>
      </c>
      <c r="DH65" s="189">
        <f t="shared" si="608"/>
        <v>1.3409110663691153</v>
      </c>
      <c r="DI65" s="189">
        <f t="shared" si="608"/>
        <v>1.5207031457240965</v>
      </c>
      <c r="DJ65" s="189">
        <f t="shared" si="608"/>
        <v>0.48645214032002571</v>
      </c>
      <c r="DK65" s="189">
        <f t="shared" si="608"/>
        <v>0.68780341316609328</v>
      </c>
      <c r="DL65" s="189">
        <f t="shared" si="608"/>
        <v>4.1067981076532236</v>
      </c>
      <c r="DM65" s="189">
        <f t="shared" si="608"/>
        <v>0.21296366483272236</v>
      </c>
      <c r="DN65" s="189">
        <f t="shared" si="608"/>
        <v>1.9838418663495139</v>
      </c>
      <c r="DO65" s="189">
        <f t="shared" si="608"/>
        <v>0.62361612798706223</v>
      </c>
      <c r="DP65" s="189">
        <f t="shared" si="608"/>
        <v>0.23652673414643802</v>
      </c>
      <c r="DQ65" s="189">
        <f t="shared" si="608"/>
        <v>1.2917483767719133</v>
      </c>
      <c r="DR65" s="194">
        <f>(CI65*$W65/1000+($AB66-$AB64)*CI$18/1000+2220/1000*(AD66-AD64))/(($W65+$AA65+$AC65)/1000)</f>
        <v>31.844565748290183</v>
      </c>
      <c r="DS65" s="189">
        <f t="shared" ref="DS65:ED65" si="609">(CJ65*$W65/1000+($AB66-$AB64)*CJ$18/1000)/(($W65+$AA65+$AC65)/1000)</f>
        <v>15.232140909949132</v>
      </c>
      <c r="DT65" s="189">
        <f t="shared" si="609"/>
        <v>0.76894892367358969</v>
      </c>
      <c r="DU65" s="189">
        <f t="shared" si="609"/>
        <v>0.29552238968984867</v>
      </c>
      <c r="DV65" s="189">
        <f t="shared" si="609"/>
        <v>1.1549406567403298</v>
      </c>
      <c r="DW65" s="189">
        <f t="shared" si="609"/>
        <v>2.3670638494198917</v>
      </c>
      <c r="DX65" s="189">
        <f t="shared" si="609"/>
        <v>0.23018960270479433</v>
      </c>
      <c r="DY65" s="189">
        <f t="shared" si="609"/>
        <v>1.1915770273275614</v>
      </c>
      <c r="DZ65" s="189">
        <f t="shared" si="609"/>
        <v>52.693110931213248</v>
      </c>
      <c r="EA65" s="189">
        <f t="shared" si="609"/>
        <v>0.3313096570419235</v>
      </c>
      <c r="EB65" s="189">
        <f t="shared" si="609"/>
        <v>0.33438383293541835</v>
      </c>
      <c r="EC65" s="189">
        <f t="shared" si="609"/>
        <v>3.6432861521636402</v>
      </c>
      <c r="ED65" s="189">
        <f t="shared" si="609"/>
        <v>0.58928281477706357</v>
      </c>
      <c r="EE65" s="53" t="s">
        <v>15</v>
      </c>
      <c r="EF65" s="12" t="s">
        <v>177</v>
      </c>
      <c r="EG65" s="189">
        <f t="shared" ref="EG65" si="610">BN65-CW61</f>
        <v>2.2748684945966549</v>
      </c>
      <c r="EH65" s="189">
        <f t="shared" ref="EH65" si="611">BO65-CX61</f>
        <v>-7.7070070985334027E-2</v>
      </c>
      <c r="EI65" s="189">
        <f t="shared" ref="EI65" si="612">BP65-CY61</f>
        <v>-0.97575113322941376</v>
      </c>
      <c r="EJ65" s="189">
        <f t="shared" ref="EJ65" si="613">BQ65-CZ61</f>
        <v>0</v>
      </c>
      <c r="EK65" s="189">
        <f t="shared" ref="EK65" si="614">BR65-DA61</f>
        <v>0</v>
      </c>
      <c r="EL65" s="189">
        <f t="shared" ref="EL65" si="615">BS65-DB61</f>
        <v>0.62534075607904427</v>
      </c>
      <c r="EM65" s="189">
        <f t="shared" ref="EM65" si="616">BT65-DC61</f>
        <v>3.1421861926967672E-2</v>
      </c>
      <c r="EN65" s="189">
        <f t="shared" ref="EN65" si="617">BU65-DD61</f>
        <v>0.71332149711343851</v>
      </c>
      <c r="EO65" s="189">
        <f t="shared" ref="EO65" si="618">BV65-DE61</f>
        <v>-1.6502790257983402E-2</v>
      </c>
      <c r="EP65" s="189">
        <f t="shared" ref="EP65" si="619">BW65-DF61</f>
        <v>1.4281548235889119E-2</v>
      </c>
      <c r="EQ65" s="189">
        <f t="shared" ref="EQ65" si="620">BX65-DG61</f>
        <v>-0.36793777812730566</v>
      </c>
      <c r="ER65" s="189">
        <f t="shared" ref="ER65" si="621">BY65-DH61</f>
        <v>-0.4939620746923945</v>
      </c>
      <c r="ES65" s="189">
        <f t="shared" ref="ES65" si="622">BZ65-DI61</f>
        <v>8.8667261030515032E-3</v>
      </c>
      <c r="ET65" s="189">
        <f t="shared" ref="ET65" si="623">CA65-DJ61</f>
        <v>-2.0111170847590398E-2</v>
      </c>
      <c r="EU65" s="189">
        <f t="shared" ref="EU65" si="624">CB65-DK61</f>
        <v>-9.9782502382419258E-2</v>
      </c>
      <c r="EV65" s="189">
        <f t="shared" ref="EV65" si="625">CC65-DL61</f>
        <v>-0.13073770867671719</v>
      </c>
      <c r="EW65" s="189">
        <f t="shared" ref="EW65" si="626">CD65-DM61</f>
        <v>0.12622268964144084</v>
      </c>
      <c r="EX65" s="189">
        <f t="shared" ref="EX65" si="627">CE65-DN61</f>
        <v>0.20149367696040388</v>
      </c>
      <c r="EY65" s="189">
        <f t="shared" ref="EY65" si="628">CF65-DO61</f>
        <v>-0.11611037902634891</v>
      </c>
      <c r="EZ65" s="189">
        <f t="shared" ref="EZ65" si="629">CG65-DP61</f>
        <v>1.3329584046551352E-2</v>
      </c>
      <c r="FA65" s="189">
        <f t="shared" ref="FA65" si="630">CH65-DQ61</f>
        <v>-0.28412949322420289</v>
      </c>
      <c r="FB65" s="194">
        <f>CI65-DR61</f>
        <v>-42.537077138443678</v>
      </c>
      <c r="FC65" s="189">
        <f t="shared" ref="FC65" si="631">CJ65-DS61</f>
        <v>8.5480404306745577</v>
      </c>
      <c r="FD65" s="189">
        <f t="shared" ref="FD65" si="632">CK65-DT61</f>
        <v>0.14524976806146817</v>
      </c>
      <c r="FE65" s="189">
        <f t="shared" ref="FE65" si="633">CL65-DU61</f>
        <v>0.10263255843749461</v>
      </c>
      <c r="FF65" s="189">
        <f t="shared" ref="FF65" si="634">CM65-DV61</f>
        <v>-0.16187215275783262</v>
      </c>
      <c r="FG65" s="189">
        <f t="shared" ref="FG65" si="635">CN65-DW61</f>
        <v>-0.88008498369000376</v>
      </c>
      <c r="FH65" s="189">
        <f t="shared" ref="FH65" si="636">CO65-DX61</f>
        <v>0.1885238480460997</v>
      </c>
      <c r="FI65" s="189">
        <f t="shared" ref="FI65" si="637">CP65-DY61</f>
        <v>0.40324395053185236</v>
      </c>
      <c r="FJ65" s="189">
        <f>CQ65-DZ61</f>
        <v>19.632656397832392</v>
      </c>
      <c r="FK65" s="189">
        <f t="shared" ref="FK65" si="638">CR65-EA61</f>
        <v>0.23270577132914472</v>
      </c>
      <c r="FL65" s="189">
        <f t="shared" ref="FL65" si="639">CS65-EB61</f>
        <v>-0.52152369314671687</v>
      </c>
      <c r="FM65" s="189">
        <f t="shared" ref="FM65" si="640">CT65-EC61</f>
        <v>0.82134440267975339</v>
      </c>
      <c r="FN65" s="189">
        <f t="shared" ref="FN65" si="641">CU65-ED61</f>
        <v>0.5910501431219104</v>
      </c>
      <c r="FO65" s="198">
        <f>SUM(BA62:BA65)</f>
        <v>-1.7074572241550845</v>
      </c>
    </row>
    <row r="66" spans="1:171" ht="16.5" x14ac:dyDescent="0.3">
      <c r="A66" s="17" t="s">
        <v>15</v>
      </c>
      <c r="B66" s="12" t="s">
        <v>180</v>
      </c>
      <c r="C66" s="28">
        <v>42423</v>
      </c>
      <c r="D66" s="63">
        <v>0.42499999999999999</v>
      </c>
      <c r="E66" s="10">
        <f t="shared" si="481"/>
        <v>302.29999999999995</v>
      </c>
      <c r="F66" s="76">
        <f t="shared" si="422"/>
        <v>12.595833333333331</v>
      </c>
      <c r="G66" s="154">
        <v>4.57</v>
      </c>
      <c r="H66" s="154">
        <v>10.1</v>
      </c>
      <c r="I66" s="153">
        <v>45.3</v>
      </c>
      <c r="J66" s="153">
        <v>12</v>
      </c>
      <c r="K66" s="53">
        <f t="shared" si="423"/>
        <v>5.5299999999999994</v>
      </c>
      <c r="L66" s="53">
        <f t="shared" si="564"/>
        <v>2.9000000000000004</v>
      </c>
      <c r="M66" s="153">
        <v>2</v>
      </c>
      <c r="N66" s="57">
        <v>27.9</v>
      </c>
      <c r="O66" s="60">
        <v>37</v>
      </c>
      <c r="P66" s="33">
        <v>0</v>
      </c>
      <c r="Q66" s="33">
        <v>3.83</v>
      </c>
      <c r="R66" s="33">
        <v>5.37</v>
      </c>
      <c r="S66" s="60">
        <v>421.3</v>
      </c>
      <c r="T66" s="60">
        <v>146</v>
      </c>
      <c r="U66" s="75">
        <v>7.31</v>
      </c>
      <c r="V66" s="60">
        <v>10</v>
      </c>
      <c r="W66" s="71">
        <f t="shared" si="424"/>
        <v>221.40199999999999</v>
      </c>
      <c r="X66" s="85">
        <f t="shared" si="425"/>
        <v>125</v>
      </c>
      <c r="Y66" s="33">
        <v>0</v>
      </c>
      <c r="Z66" s="33">
        <f t="shared" si="416"/>
        <v>19.501999999999999</v>
      </c>
      <c r="AA66" s="33">
        <v>0</v>
      </c>
      <c r="AB66" s="33">
        <f t="shared" si="417"/>
        <v>40.1</v>
      </c>
      <c r="AC66" s="33">
        <v>0</v>
      </c>
      <c r="AD66" s="33">
        <f t="shared" si="418"/>
        <v>8.7999999999999989</v>
      </c>
      <c r="AE66" s="22">
        <f t="shared" si="419"/>
        <v>302.29999999999995</v>
      </c>
      <c r="AF66" s="54">
        <f t="shared" si="426"/>
        <v>-750.41459622510195</v>
      </c>
      <c r="AG66" s="167">
        <f t="shared" si="64"/>
        <v>-9.2368563197832822E-4</v>
      </c>
      <c r="AH66"/>
      <c r="AI66" s="22">
        <f t="shared" si="427"/>
        <v>1011807140</v>
      </c>
      <c r="AJ66" s="174">
        <f t="shared" si="433"/>
        <v>-7.0550843684846237E-2</v>
      </c>
      <c r="AK66" s="174">
        <f t="shared" si="434"/>
        <v>-2.7398385897027663E-3</v>
      </c>
      <c r="AL66" s="172"/>
      <c r="AM66" s="187">
        <f t="shared" si="435"/>
        <v>4.962239583333333</v>
      </c>
      <c r="AN66" s="187"/>
      <c r="AO66" s="187"/>
      <c r="AP66" s="174"/>
      <c r="AQ66" s="189">
        <f t="shared" si="428"/>
        <v>27.9</v>
      </c>
      <c r="AR66" s="189">
        <f t="shared" si="429"/>
        <v>37</v>
      </c>
      <c r="AS66" s="189">
        <f t="shared" si="430"/>
        <v>0</v>
      </c>
      <c r="AT66" s="189">
        <f t="shared" si="431"/>
        <v>3.83</v>
      </c>
      <c r="AU66" s="189">
        <f t="shared" si="432"/>
        <v>5.370000000000001</v>
      </c>
      <c r="AV66" s="190" t="s">
        <v>181</v>
      </c>
      <c r="AW66" s="189">
        <f t="shared" si="437"/>
        <v>2.9654714611579642</v>
      </c>
      <c r="AX66" s="189">
        <f t="shared" si="438"/>
        <v>-2.1824871209985446</v>
      </c>
      <c r="AY66" s="189">
        <f t="shared" si="439"/>
        <v>0</v>
      </c>
      <c r="AZ66" s="189">
        <f t="shared" si="440"/>
        <v>6.830851509171243E-2</v>
      </c>
      <c r="BA66" s="189">
        <f t="shared" si="441"/>
        <v>0.59432281655004982</v>
      </c>
      <c r="BB66" s="190" t="s">
        <v>181</v>
      </c>
      <c r="BC66" s="189"/>
      <c r="BD66" s="189"/>
      <c r="BE66" s="189"/>
      <c r="BF66" s="189"/>
      <c r="BG66" s="189"/>
      <c r="BH66" s="189"/>
      <c r="BI66" s="189"/>
      <c r="BJ66" s="189"/>
      <c r="BK66" s="189"/>
      <c r="BL66" s="189"/>
      <c r="BN66" s="189"/>
      <c r="BO66" s="189"/>
      <c r="BP66" s="189"/>
      <c r="BQ66" s="189"/>
      <c r="BR66" s="189"/>
      <c r="BS66" s="189"/>
      <c r="BT66" s="189"/>
      <c r="BU66" s="189"/>
      <c r="BV66" s="189"/>
      <c r="BW66" s="189"/>
      <c r="BX66" s="189"/>
      <c r="BY66" s="189"/>
      <c r="BZ66" s="189"/>
      <c r="CA66" s="189"/>
      <c r="CB66" s="189"/>
      <c r="CC66" s="189"/>
      <c r="CD66" s="189"/>
      <c r="CE66" s="189"/>
      <c r="CF66" s="189"/>
      <c r="CG66" s="189"/>
      <c r="CH66" s="189"/>
      <c r="CI66" s="189"/>
      <c r="CJ66" s="189"/>
      <c r="CK66" s="189"/>
      <c r="CL66" s="189"/>
      <c r="CM66" s="189"/>
      <c r="CN66" s="189"/>
      <c r="CO66" s="189"/>
      <c r="CP66" s="189"/>
      <c r="CQ66" s="189"/>
      <c r="CR66" s="189"/>
      <c r="CS66" s="189"/>
      <c r="CT66" s="189"/>
      <c r="CU66" s="189"/>
      <c r="CW66" s="189"/>
      <c r="CX66" s="189"/>
      <c r="CY66" s="189"/>
      <c r="CZ66" s="189"/>
      <c r="DA66" s="189"/>
      <c r="DB66" s="189"/>
      <c r="DC66" s="189"/>
      <c r="DD66" s="189"/>
      <c r="DE66" s="189"/>
      <c r="DF66" s="189"/>
      <c r="DG66" s="189"/>
      <c r="DH66" s="189"/>
      <c r="DI66" s="189"/>
      <c r="DJ66" s="189"/>
      <c r="DK66" s="189"/>
      <c r="DL66" s="189"/>
      <c r="DM66" s="189"/>
      <c r="DN66" s="189"/>
      <c r="DO66" s="189"/>
      <c r="DP66" s="189"/>
      <c r="DQ66" s="189"/>
      <c r="DR66" s="194"/>
      <c r="DS66" s="189"/>
      <c r="DT66" s="189"/>
      <c r="DU66" s="189"/>
      <c r="DV66" s="189"/>
      <c r="DW66" s="189"/>
      <c r="DX66" s="189"/>
      <c r="DY66" s="189"/>
      <c r="DZ66" s="189"/>
      <c r="EA66" s="189"/>
      <c r="EB66" s="189"/>
      <c r="EC66" s="189"/>
      <c r="ED66" s="189"/>
      <c r="EE66" s="53" t="s">
        <v>15</v>
      </c>
      <c r="EF66" s="12" t="s">
        <v>180</v>
      </c>
      <c r="EG66" s="189"/>
      <c r="EH66" s="189"/>
      <c r="EI66" s="189"/>
      <c r="EJ66" s="189"/>
      <c r="EK66" s="189"/>
      <c r="EL66" s="189"/>
      <c r="EM66" s="189"/>
      <c r="EN66" s="189"/>
      <c r="EO66" s="189"/>
      <c r="EP66" s="189"/>
      <c r="EQ66" s="189"/>
      <c r="ER66" s="189"/>
      <c r="ES66" s="189"/>
      <c r="ET66" s="189"/>
      <c r="EU66" s="189"/>
      <c r="EV66" s="189"/>
      <c r="EW66" s="189"/>
      <c r="EX66" s="189"/>
      <c r="EY66" s="189"/>
      <c r="EZ66" s="189"/>
      <c r="FA66" s="189"/>
      <c r="FB66" s="194"/>
      <c r="FC66" s="189"/>
      <c r="FD66" s="189"/>
      <c r="FE66" s="189"/>
      <c r="FF66" s="189"/>
      <c r="FG66" s="189"/>
      <c r="FH66" s="189"/>
      <c r="FI66" s="189"/>
      <c r="FJ66" s="189"/>
      <c r="FK66" s="189"/>
      <c r="FL66" s="189"/>
      <c r="FM66" s="189"/>
      <c r="FN66" s="189"/>
      <c r="FO66" s="6"/>
    </row>
    <row r="67" spans="1:171" ht="17.25" thickBot="1" x14ac:dyDescent="0.35">
      <c r="A67" s="23" t="s">
        <v>15</v>
      </c>
      <c r="B67" s="13" t="s">
        <v>182</v>
      </c>
      <c r="C67" s="28">
        <v>42424</v>
      </c>
      <c r="D67" s="64">
        <v>0.38472222222222219</v>
      </c>
      <c r="E67" s="152">
        <f>F67*24</f>
        <v>325.33333333333326</v>
      </c>
      <c r="F67" s="77">
        <f t="shared" si="422"/>
        <v>13.555555555555554</v>
      </c>
      <c r="G67" s="157">
        <v>3.47</v>
      </c>
      <c r="H67" s="158">
        <v>9.1999999999999993</v>
      </c>
      <c r="I67" s="155">
        <v>37.700000000000003</v>
      </c>
      <c r="J67" s="155">
        <v>11.3</v>
      </c>
      <c r="K67" s="161">
        <f t="shared" si="423"/>
        <v>5.7299999999999986</v>
      </c>
      <c r="L67" s="161">
        <f t="shared" si="564"/>
        <v>3.8000000000000007</v>
      </c>
      <c r="M67" s="156">
        <v>1</v>
      </c>
      <c r="N67" s="66">
        <v>24.8</v>
      </c>
      <c r="O67" s="65">
        <v>48</v>
      </c>
      <c r="P67" s="67">
        <v>0</v>
      </c>
      <c r="Q67" s="67">
        <v>3.97</v>
      </c>
      <c r="R67" s="67">
        <v>6.04</v>
      </c>
      <c r="S67" s="65">
        <v>424.9</v>
      </c>
      <c r="T67" s="65">
        <v>147</v>
      </c>
      <c r="U67" s="78">
        <v>7.63</v>
      </c>
      <c r="V67" s="65">
        <v>10</v>
      </c>
      <c r="W67" s="71">
        <f t="shared" si="424"/>
        <v>211.40199999999999</v>
      </c>
      <c r="X67" s="86">
        <f t="shared" si="425"/>
        <v>135</v>
      </c>
      <c r="Y67" s="67">
        <v>0</v>
      </c>
      <c r="Z67" s="68">
        <f t="shared" si="416"/>
        <v>19.501999999999999</v>
      </c>
      <c r="AA67" s="67">
        <v>0</v>
      </c>
      <c r="AB67" s="68">
        <f t="shared" si="417"/>
        <v>40.1</v>
      </c>
      <c r="AC67" s="67">
        <v>0</v>
      </c>
      <c r="AD67" s="68">
        <f t="shared" si="418"/>
        <v>8.7999999999999989</v>
      </c>
      <c r="AE67" s="6"/>
      <c r="AF67" s="6"/>
      <c r="AG67" s="168"/>
      <c r="AH67">
        <f>LN(G67/G65)/(AE67-AE65)</f>
        <v>1.0816977616011116E-3</v>
      </c>
      <c r="AI67" s="22">
        <f t="shared" si="427"/>
        <v>733564940</v>
      </c>
      <c r="AJ67" s="175">
        <f t="shared" si="433"/>
        <v>-0.32157713047542613</v>
      </c>
      <c r="AK67" s="175">
        <f t="shared" si="434"/>
        <v>1.0637682119597294E-3</v>
      </c>
      <c r="AL67" s="172">
        <f>LN(AI67/AI65)/(AE67-AE65)</f>
        <v>1.4179279485093928E-3</v>
      </c>
      <c r="AM67" s="187">
        <f t="shared" si="435"/>
        <v>3.8580833333333291</v>
      </c>
      <c r="AN67" s="187">
        <f>AM66+AM67</f>
        <v>8.8203229166666617</v>
      </c>
      <c r="AO67" s="187">
        <f t="shared" ref="AO67" si="642">AM66+AM67</f>
        <v>8.8203229166666617</v>
      </c>
      <c r="AP67" s="175"/>
      <c r="AQ67" s="189">
        <f t="shared" si="428"/>
        <v>24.8</v>
      </c>
      <c r="AR67" s="189">
        <f t="shared" si="429"/>
        <v>48</v>
      </c>
      <c r="AS67" s="189">
        <f t="shared" si="430"/>
        <v>0</v>
      </c>
      <c r="AT67" s="189">
        <f t="shared" si="431"/>
        <v>3.97</v>
      </c>
      <c r="AU67" s="189">
        <f t="shared" si="432"/>
        <v>6.0400000000000009</v>
      </c>
      <c r="AV67" s="190" t="s">
        <v>183</v>
      </c>
      <c r="AW67" s="189">
        <f t="shared" si="437"/>
        <v>3.0999999999999979</v>
      </c>
      <c r="AX67" s="189">
        <f t="shared" si="438"/>
        <v>11</v>
      </c>
      <c r="AY67" s="189">
        <f t="shared" si="439"/>
        <v>0</v>
      </c>
      <c r="AZ67" s="189">
        <f t="shared" si="440"/>
        <v>-0.14000000000000012</v>
      </c>
      <c r="BA67" s="189">
        <f t="shared" si="441"/>
        <v>0.66999999999999904</v>
      </c>
      <c r="BB67" s="190" t="s">
        <v>183</v>
      </c>
      <c r="BC67" s="189">
        <f>(AW66+AW67)/$AN67</f>
        <v>0.68767000011947399</v>
      </c>
      <c r="BD67" s="189">
        <f>(AX66+AX67)/$AN67</f>
        <v>0.99968141328931437</v>
      </c>
      <c r="BE67" s="189">
        <f>(AY66+AY67)/$AN67</f>
        <v>0</v>
      </c>
      <c r="BF67" s="189">
        <f>(AZ66+AZ67)/$AN67</f>
        <v>-8.1279886899402812E-3</v>
      </c>
      <c r="BG67" s="189">
        <f>(BA66+BA67)/$AN67</f>
        <v>0.14334201009364589</v>
      </c>
      <c r="BH67" s="189">
        <f t="shared" ref="BH67" si="643">(AW66+AW67)/$AN67</f>
        <v>0.68767000011947399</v>
      </c>
      <c r="BI67" s="189">
        <f t="shared" ref="BI67" si="644">(AX66+AX67)/$AN67</f>
        <v>0.99968141328931437</v>
      </c>
      <c r="BJ67" s="189">
        <f t="shared" ref="BJ67" si="645">(AY66+AY67)/$AN67</f>
        <v>0</v>
      </c>
      <c r="BK67" s="189">
        <f t="shared" ref="BK67" si="646">(AZ66+AZ67)/$AN67</f>
        <v>-8.1279886899402812E-3</v>
      </c>
      <c r="BL67" s="189">
        <f t="shared" ref="BL67" si="647">(BA66+BA67)/$AN67</f>
        <v>0.14334201009364589</v>
      </c>
      <c r="BN67" s="189">
        <v>3.1939617804401679</v>
      </c>
      <c r="BO67" s="189">
        <v>1.179537647914807</v>
      </c>
      <c r="BP67" s="189">
        <v>0.77058844181719688</v>
      </c>
      <c r="BQ67" s="189">
        <v>0</v>
      </c>
      <c r="BR67" s="189">
        <v>0</v>
      </c>
      <c r="BS67" s="189">
        <v>3.8628632596298806</v>
      </c>
      <c r="BT67" s="189">
        <v>4.3148765754661304E-2</v>
      </c>
      <c r="BU67" s="189">
        <v>3.0833259350246465</v>
      </c>
      <c r="BV67" s="189">
        <v>0.75195837085914408</v>
      </c>
      <c r="BW67" s="189">
        <v>1.5709478341148611</v>
      </c>
      <c r="BX67" s="189">
        <v>1.2184405892596493</v>
      </c>
      <c r="BY67" s="189">
        <v>1.3567939782774807</v>
      </c>
      <c r="BZ67" s="189">
        <v>1.6769927881772746</v>
      </c>
      <c r="CA67" s="189">
        <v>0.51552585581894661</v>
      </c>
      <c r="CB67" s="189">
        <v>0.69641542116670829</v>
      </c>
      <c r="CC67" s="189">
        <v>4.3714922360948538</v>
      </c>
      <c r="CD67" s="189">
        <v>0.17398257382637303</v>
      </c>
      <c r="CE67" s="189">
        <v>2.1013767204815292</v>
      </c>
      <c r="CF67" s="189">
        <v>0.62866740665405163</v>
      </c>
      <c r="CG67" s="189">
        <v>0.21146352671664848</v>
      </c>
      <c r="CH67" s="189">
        <v>1.3116960320138074</v>
      </c>
      <c r="CI67" s="189">
        <v>28.061282304467372</v>
      </c>
      <c r="CJ67" s="189">
        <v>20.248512416137768</v>
      </c>
      <c r="CK67" s="189">
        <v>0.80236887948622215</v>
      </c>
      <c r="CL67" s="189">
        <v>0.29550285437635165</v>
      </c>
      <c r="CM67" s="189">
        <v>1.1419279377251104</v>
      </c>
      <c r="CN67" s="189">
        <v>2.3083336549645939</v>
      </c>
      <c r="CO67" s="189">
        <v>0.23260493539934321</v>
      </c>
      <c r="CP67" s="189">
        <v>1.2694179443324396</v>
      </c>
      <c r="CQ67" s="189">
        <v>52.274372740335572</v>
      </c>
      <c r="CR67" s="189">
        <v>0.27499888344331247</v>
      </c>
      <c r="CS67" s="189">
        <v>0.2916717462749015</v>
      </c>
      <c r="CT67" s="189">
        <v>4.1795010062422433</v>
      </c>
      <c r="CU67" s="189">
        <v>0.57752140449481559</v>
      </c>
      <c r="CW67" s="189">
        <f t="shared" ref="CW67:DQ67" si="648">(BN67*$W67/1000+($AB67-$AB66)*BN$18/1000)/(($W67+$AA67+$AC67)/1000)</f>
        <v>3.1939617804401679</v>
      </c>
      <c r="CX67" s="189">
        <f t="shared" si="648"/>
        <v>1.179537647914807</v>
      </c>
      <c r="CY67" s="189">
        <f t="shared" si="648"/>
        <v>0.77058844181719688</v>
      </c>
      <c r="CZ67" s="189">
        <f t="shared" si="648"/>
        <v>0</v>
      </c>
      <c r="DA67" s="189">
        <f t="shared" si="648"/>
        <v>0</v>
      </c>
      <c r="DB67" s="189">
        <f t="shared" si="648"/>
        <v>3.8628632596298811</v>
      </c>
      <c r="DC67" s="189">
        <f t="shared" si="648"/>
        <v>4.3148765754661304E-2</v>
      </c>
      <c r="DD67" s="189">
        <f t="shared" si="648"/>
        <v>3.083325935024646</v>
      </c>
      <c r="DE67" s="189">
        <f t="shared" si="648"/>
        <v>0.75195837085914408</v>
      </c>
      <c r="DF67" s="189">
        <f t="shared" si="648"/>
        <v>1.5709478341148611</v>
      </c>
      <c r="DG67" s="189">
        <f t="shared" si="648"/>
        <v>1.218440589259649</v>
      </c>
      <c r="DH67" s="189">
        <f t="shared" si="648"/>
        <v>1.3567939782774805</v>
      </c>
      <c r="DI67" s="189">
        <f t="shared" si="648"/>
        <v>1.6769927881772748</v>
      </c>
      <c r="DJ67" s="189">
        <f t="shared" si="648"/>
        <v>0.51552585581894661</v>
      </c>
      <c r="DK67" s="189">
        <f t="shared" si="648"/>
        <v>0.6964154211667084</v>
      </c>
      <c r="DL67" s="189">
        <f t="shared" si="648"/>
        <v>4.3714922360948538</v>
      </c>
      <c r="DM67" s="189">
        <f t="shared" si="648"/>
        <v>0.17398257382637305</v>
      </c>
      <c r="DN67" s="189">
        <f t="shared" si="648"/>
        <v>2.1013767204815292</v>
      </c>
      <c r="DO67" s="189">
        <f t="shared" si="648"/>
        <v>0.62866740665405174</v>
      </c>
      <c r="DP67" s="189">
        <f t="shared" si="648"/>
        <v>0.2114635267166485</v>
      </c>
      <c r="DQ67" s="189">
        <f t="shared" si="648"/>
        <v>1.3116960320138076</v>
      </c>
      <c r="DR67" s="194">
        <f>(CI67*$W67/1000+($AB67-$AB66)*CI$18/1000+2220*(AD67-AD66)/1000)/(($W67+$AA67+$AC67)/1000)</f>
        <v>28.061282304467372</v>
      </c>
      <c r="DS67" s="189">
        <f t="shared" ref="DS67:ED67" si="649">(CJ67*$W67/1000+($AB67-$AB66)*CJ$18/1000)/(($W67+$AA67+$AC67)/1000)</f>
        <v>20.248512416137768</v>
      </c>
      <c r="DT67" s="189">
        <f t="shared" si="649"/>
        <v>0.80236887948622215</v>
      </c>
      <c r="DU67" s="189">
        <f t="shared" si="649"/>
        <v>0.29550285437635165</v>
      </c>
      <c r="DV67" s="189">
        <f t="shared" si="649"/>
        <v>1.1419279377251104</v>
      </c>
      <c r="DW67" s="189">
        <f t="shared" si="649"/>
        <v>2.3083336549645939</v>
      </c>
      <c r="DX67" s="189">
        <f t="shared" si="649"/>
        <v>0.23260493539934324</v>
      </c>
      <c r="DY67" s="189">
        <f t="shared" si="649"/>
        <v>1.2694179443324394</v>
      </c>
      <c r="DZ67" s="189">
        <f t="shared" si="649"/>
        <v>52.274372740335572</v>
      </c>
      <c r="EA67" s="189">
        <f t="shared" si="649"/>
        <v>0.27499888344331247</v>
      </c>
      <c r="EB67" s="189">
        <f t="shared" si="649"/>
        <v>0.2916717462749015</v>
      </c>
      <c r="EC67" s="189">
        <f t="shared" si="649"/>
        <v>4.1795010062422442</v>
      </c>
      <c r="ED67" s="189">
        <f t="shared" si="649"/>
        <v>0.5775214044948157</v>
      </c>
      <c r="EE67" s="53" t="s">
        <v>15</v>
      </c>
      <c r="EF67" s="13" t="s">
        <v>182</v>
      </c>
      <c r="EG67" s="192">
        <f t="shared" ref="EG67" si="650">BN67-CW65</f>
        <v>-0.73935833311479193</v>
      </c>
      <c r="EH67" s="192">
        <f t="shared" ref="EH67" si="651">BO67-CX65</f>
        <v>8.4904496378982675E-2</v>
      </c>
      <c r="EI67" s="192">
        <f t="shared" ref="EI67" si="652">BP67-CY65</f>
        <v>2.4481452528844705E-2</v>
      </c>
      <c r="EJ67" s="192">
        <f t="shared" ref="EJ67" si="653">BQ67-CZ65</f>
        <v>0</v>
      </c>
      <c r="EK67" s="192">
        <f t="shared" ref="EK67" si="654">BR67-DA65</f>
        <v>0</v>
      </c>
      <c r="EL67" s="192">
        <f t="shared" ref="EL67" si="655">BS67-DB65</f>
        <v>-3.6157163617116517E-2</v>
      </c>
      <c r="EM67" s="192">
        <f t="shared" ref="EM67" si="656">BT67-DC65</f>
        <v>-2.0639131248205218E-2</v>
      </c>
      <c r="EN67" s="192">
        <f t="shared" ref="EN67" si="657">BU67-DD65</f>
        <v>0.5447841992494622</v>
      </c>
      <c r="EO67" s="192">
        <f t="shared" ref="EO67" si="658">BV67-DE65</f>
        <v>-3.4862620409070288E-2</v>
      </c>
      <c r="EP67" s="192">
        <f t="shared" ref="EP67" si="659">BW67-DF65</f>
        <v>0.21193031976318011</v>
      </c>
      <c r="EQ67" s="192">
        <f t="shared" ref="EQ67" si="660">BX67-DG65</f>
        <v>3.7426230021739837E-3</v>
      </c>
      <c r="ER67" s="192">
        <f t="shared" ref="ER67" si="661">BY67-DH65</f>
        <v>1.5882911908365438E-2</v>
      </c>
      <c r="ES67" s="192">
        <f t="shared" ref="ES67" si="662">BZ67-DI65</f>
        <v>0.15628964245317811</v>
      </c>
      <c r="ET67" s="192">
        <f t="shared" ref="ET67" si="663">CA67-DJ65</f>
        <v>2.9073715498920905E-2</v>
      </c>
      <c r="EU67" s="192">
        <f t="shared" ref="EU67" si="664">CB67-DK65</f>
        <v>8.6120080006150124E-3</v>
      </c>
      <c r="EV67" s="192">
        <f t="shared" ref="EV67" si="665">CC67-DL65</f>
        <v>0.26469412844163021</v>
      </c>
      <c r="EW67" s="192">
        <f t="shared" ref="EW67" si="666">CD67-DM65</f>
        <v>-3.8981091006349333E-2</v>
      </c>
      <c r="EX67" s="192">
        <f t="shared" ref="EX67" si="667">CE67-DN65</f>
        <v>0.11753485413201537</v>
      </c>
      <c r="EY67" s="192">
        <f t="shared" ref="EY67" si="668">CF67-DO65</f>
        <v>5.0512786669894005E-3</v>
      </c>
      <c r="EZ67" s="192">
        <f t="shared" ref="EZ67" si="669">CG67-DP65</f>
        <v>-2.5063207429789541E-2</v>
      </c>
      <c r="FA67" s="192">
        <f t="shared" ref="FA67" si="670">CH67-DQ65</f>
        <v>1.9947655241894013E-2</v>
      </c>
      <c r="FB67" s="195">
        <f>CI67-DR65</f>
        <v>-3.7832834438228105</v>
      </c>
      <c r="FC67" s="192">
        <f t="shared" ref="FC67" si="671">CJ67-DS65</f>
        <v>5.0163715061886354</v>
      </c>
      <c r="FD67" s="192">
        <f t="shared" ref="FD67" si="672">CK67-DT65</f>
        <v>3.3419955812632463E-2</v>
      </c>
      <c r="FE67" s="192">
        <f t="shared" ref="FE67" si="673">CL67-DU65</f>
        <v>-1.953531349702109E-5</v>
      </c>
      <c r="FF67" s="192">
        <f t="shared" ref="FF67" si="674">CM67-DV65</f>
        <v>-1.3012719015219387E-2</v>
      </c>
      <c r="FG67" s="192">
        <f t="shared" ref="FG67" si="675">CN67-DW65</f>
        <v>-5.8730194455297813E-2</v>
      </c>
      <c r="FH67" s="192">
        <f t="shared" ref="FH67" si="676">CO67-DX65</f>
        <v>2.4153326945488829E-3</v>
      </c>
      <c r="FI67" s="192">
        <f t="shared" ref="FI67" si="677">CP67-DY65</f>
        <v>7.7840917004878163E-2</v>
      </c>
      <c r="FJ67" s="192">
        <f t="shared" ref="FJ67" si="678">CQ67-DZ65</f>
        <v>-0.41873819087767572</v>
      </c>
      <c r="FK67" s="192">
        <f t="shared" ref="FK67" si="679">CR67-EA65</f>
        <v>-5.631077359861103E-2</v>
      </c>
      <c r="FL67" s="192">
        <f t="shared" ref="FL67" si="680">CS67-EB65</f>
        <v>-4.2712086660516846E-2</v>
      </c>
      <c r="FM67" s="192">
        <f t="shared" ref="FM67" si="681">CT67-EC65</f>
        <v>0.53621485407860314</v>
      </c>
      <c r="FN67" s="192">
        <f t="shared" ref="FN67" si="682">CU67-ED65</f>
        <v>-1.1761410282247975E-2</v>
      </c>
      <c r="FO67" s="199">
        <f>BA66+BA67</f>
        <v>1.2643228165500489</v>
      </c>
    </row>
    <row r="68" spans="1:171" ht="13.5" x14ac:dyDescent="0.25">
      <c r="A68" s="17" t="s">
        <v>17</v>
      </c>
      <c r="B68" s="12" t="s">
        <v>149</v>
      </c>
      <c r="C68" s="49">
        <v>42410</v>
      </c>
      <c r="D68" s="29">
        <v>0.61875000000000002</v>
      </c>
      <c r="E68" s="10">
        <f>F68*24</f>
        <v>0</v>
      </c>
      <c r="F68" s="79">
        <v>0</v>
      </c>
      <c r="G68" s="39"/>
      <c r="H68" s="38"/>
      <c r="I68" s="38"/>
      <c r="J68" s="5"/>
      <c r="K68" s="5"/>
      <c r="L68" s="5"/>
      <c r="M68" s="40"/>
      <c r="N68" s="57">
        <v>32.299999999999997</v>
      </c>
      <c r="O68" s="60">
        <v>0</v>
      </c>
      <c r="P68" s="32">
        <v>6.66</v>
      </c>
      <c r="Q68" s="10">
        <v>2.16</v>
      </c>
      <c r="R68" s="61">
        <v>1.19</v>
      </c>
      <c r="S68" s="60"/>
      <c r="T68" s="60">
        <v>120</v>
      </c>
      <c r="U68" s="75">
        <v>9.14</v>
      </c>
      <c r="V68" s="18">
        <v>3.5</v>
      </c>
      <c r="W68" s="26">
        <v>273</v>
      </c>
      <c r="X68" s="34">
        <f>SUM(V68)</f>
        <v>3.5</v>
      </c>
      <c r="Y68" s="10"/>
      <c r="Z68" s="33"/>
      <c r="AA68" s="10"/>
      <c r="AB68" s="33"/>
      <c r="AC68" s="10"/>
      <c r="AD68" s="33"/>
      <c r="AE68" s="21"/>
      <c r="AF68" s="55"/>
      <c r="AG68" s="166"/>
      <c r="AH68"/>
      <c r="AI68" s="176"/>
      <c r="AJ68" s="173"/>
      <c r="AK68" s="173"/>
      <c r="AL68" s="166"/>
      <c r="AM68" s="186"/>
      <c r="AN68" s="186"/>
      <c r="AO68" s="186"/>
      <c r="AP68" s="173"/>
      <c r="AQ68" s="188"/>
      <c r="AR68" s="188"/>
      <c r="AS68" s="188"/>
      <c r="AT68" s="188"/>
      <c r="AU68" s="188"/>
      <c r="AW68" s="188"/>
      <c r="AX68" s="188"/>
      <c r="AY68" s="188"/>
      <c r="AZ68" s="188"/>
      <c r="BA68" s="188"/>
      <c r="BC68" s="188"/>
      <c r="BD68" s="188"/>
      <c r="BE68" s="188"/>
      <c r="BF68" s="188"/>
      <c r="BG68" s="188"/>
      <c r="BH68" s="188"/>
      <c r="BI68" s="188"/>
      <c r="BJ68" s="188"/>
      <c r="BK68" s="188"/>
      <c r="BL68" s="188"/>
      <c r="BN68" s="188"/>
      <c r="BO68" s="188"/>
      <c r="BP68" s="188"/>
      <c r="BQ68" s="188"/>
      <c r="BR68" s="188"/>
      <c r="BS68" s="188"/>
      <c r="BT68" s="188"/>
      <c r="BU68" s="188"/>
      <c r="BV68" s="188"/>
      <c r="BW68" s="188"/>
      <c r="BX68" s="188"/>
      <c r="BY68" s="188"/>
      <c r="BZ68" s="188"/>
      <c r="CA68" s="188"/>
      <c r="CB68" s="188"/>
      <c r="CC68" s="188"/>
      <c r="CD68" s="188"/>
      <c r="CE68" s="188"/>
      <c r="CF68" s="188"/>
      <c r="CG68" s="188"/>
      <c r="CH68" s="188"/>
      <c r="CI68" s="188"/>
      <c r="CJ68" s="188"/>
      <c r="CK68" s="188"/>
      <c r="CL68" s="188"/>
      <c r="CM68" s="188"/>
      <c r="CN68" s="188"/>
      <c r="CO68" s="188"/>
      <c r="CP68" s="188"/>
      <c r="CQ68" s="188"/>
      <c r="CR68" s="188"/>
      <c r="CS68" s="188"/>
      <c r="CT68" s="188"/>
      <c r="CU68" s="188"/>
      <c r="CW68" s="188"/>
      <c r="CX68" s="188"/>
      <c r="CY68" s="188"/>
      <c r="CZ68" s="188"/>
      <c r="DA68" s="188"/>
      <c r="DB68" s="188"/>
      <c r="DC68" s="188"/>
      <c r="DD68" s="188"/>
      <c r="DE68" s="188"/>
      <c r="DF68" s="188"/>
      <c r="DG68" s="188"/>
      <c r="DH68" s="188"/>
      <c r="DI68" s="188"/>
      <c r="DJ68" s="188"/>
      <c r="DK68" s="188"/>
      <c r="DL68" s="188"/>
      <c r="DM68" s="188"/>
      <c r="DN68" s="188"/>
      <c r="DO68" s="188"/>
      <c r="DP68" s="188"/>
      <c r="DQ68" s="188"/>
      <c r="DR68" s="193"/>
      <c r="DS68" s="188"/>
      <c r="DT68" s="188"/>
      <c r="DU68" s="188"/>
      <c r="DV68" s="188"/>
      <c r="DW68" s="188"/>
      <c r="DX68" s="188"/>
      <c r="DY68" s="188"/>
      <c r="DZ68" s="188"/>
      <c r="EA68" s="188"/>
      <c r="EB68" s="188"/>
      <c r="EC68" s="188"/>
      <c r="ED68" s="188"/>
      <c r="EE68" s="53" t="s">
        <v>17</v>
      </c>
      <c r="EF68" s="196"/>
      <c r="EG68" s="188"/>
      <c r="EH68" s="188"/>
      <c r="EI68" s="188"/>
      <c r="EJ68" s="188"/>
      <c r="EK68" s="188"/>
      <c r="EL68" s="188"/>
      <c r="EM68" s="188"/>
      <c r="EN68" s="188"/>
      <c r="EO68" s="188"/>
      <c r="EP68" s="188"/>
      <c r="EQ68" s="188"/>
      <c r="ER68" s="188"/>
      <c r="ES68" s="188"/>
      <c r="ET68" s="188"/>
      <c r="EU68" s="188"/>
      <c r="EV68" s="188"/>
      <c r="EW68" s="188"/>
      <c r="EX68" s="188"/>
      <c r="EY68" s="188"/>
      <c r="EZ68" s="188"/>
      <c r="FA68" s="188"/>
      <c r="FB68" s="193"/>
      <c r="FC68" s="188"/>
      <c r="FD68" s="188"/>
      <c r="FE68" s="188"/>
      <c r="FF68" s="188"/>
      <c r="FG68" s="188"/>
      <c r="FH68" s="188"/>
      <c r="FI68" s="188"/>
      <c r="FJ68" s="188"/>
      <c r="FK68" s="188"/>
      <c r="FL68" s="188"/>
      <c r="FM68" s="188"/>
      <c r="FN68" s="188"/>
      <c r="FO68" s="197"/>
    </row>
    <row r="69" spans="1:171" x14ac:dyDescent="0.2">
      <c r="A69" s="17" t="s">
        <v>17</v>
      </c>
      <c r="B69" s="16" t="s">
        <v>150</v>
      </c>
      <c r="C69" s="28">
        <v>42410</v>
      </c>
      <c r="D69" s="29">
        <v>0.8305555555555556</v>
      </c>
      <c r="E69" s="10">
        <f>F69*24</f>
        <v>0</v>
      </c>
      <c r="F69" s="79">
        <v>0</v>
      </c>
      <c r="G69" s="53">
        <v>0.28799999999999998</v>
      </c>
      <c r="H69" s="53">
        <v>0.29099999999999998</v>
      </c>
      <c r="I69">
        <v>99</v>
      </c>
      <c r="J69">
        <v>13.5</v>
      </c>
      <c r="K69" s="53">
        <f>H69-G69</f>
        <v>3.0000000000000027E-3</v>
      </c>
      <c r="L69" s="53"/>
      <c r="M69">
        <v>4</v>
      </c>
      <c r="N69" s="57">
        <v>32.5</v>
      </c>
      <c r="O69" s="60">
        <v>0</v>
      </c>
      <c r="P69" s="61">
        <v>6.16</v>
      </c>
      <c r="Q69" s="33">
        <v>2.02</v>
      </c>
      <c r="R69" s="61">
        <v>1.81</v>
      </c>
      <c r="S69" s="60"/>
      <c r="T69" s="60">
        <v>120</v>
      </c>
      <c r="U69" s="75">
        <v>9.09</v>
      </c>
      <c r="V69" s="60">
        <v>4</v>
      </c>
      <c r="W69" s="71">
        <f>W68-V68+Y69+AA69+AC69</f>
        <v>269.5</v>
      </c>
      <c r="X69" s="85">
        <f>SUM(V69,X68)</f>
        <v>7.5</v>
      </c>
      <c r="Y69" s="33">
        <v>0</v>
      </c>
      <c r="Z69" s="33">
        <f t="shared" ref="Z69:Z83" si="683">SUM(Y69,Z68)</f>
        <v>0</v>
      </c>
      <c r="AA69" s="33">
        <v>0</v>
      </c>
      <c r="AB69" s="33">
        <f t="shared" ref="AB69:AB83" si="684">SUM(AA69,AB68)</f>
        <v>0</v>
      </c>
      <c r="AC69" s="33">
        <v>0</v>
      </c>
      <c r="AD69" s="33">
        <f t="shared" ref="AD69:AD83" si="685">SUM(AC69,AD68)</f>
        <v>0</v>
      </c>
      <c r="AE69" s="4">
        <f t="shared" ref="AE69:AE82" si="686">F69*24</f>
        <v>0</v>
      </c>
      <c r="AF69" s="54"/>
      <c r="AG69" s="167"/>
      <c r="AH69"/>
      <c r="AI69" s="22">
        <f>G69*(W69-Y69-AA69-AC69)*1000000</f>
        <v>77616000</v>
      </c>
      <c r="AJ69" s="174"/>
      <c r="AK69" s="174"/>
      <c r="AL69" s="167"/>
      <c r="AM69" s="187"/>
      <c r="AN69" s="187"/>
      <c r="AO69" s="187"/>
      <c r="AP69" s="174"/>
      <c r="AQ69" s="189">
        <f>(N69*W69/1000+AC69*2220/1000+AA69*180.15/1000)/((W69+AA69+AC69)/1000)</f>
        <v>32.499999999999993</v>
      </c>
      <c r="AR69" s="189">
        <f>(O69*W69/1000)/((W69+AA69+AC69)/1000)</f>
        <v>0</v>
      </c>
      <c r="AS69" s="189">
        <f>(P69*W69/1000)/((W69+AA69+AC69)/1000)</f>
        <v>6.16</v>
      </c>
      <c r="AT69" s="189">
        <f>(Q69*W69/1000+AA69*4.16/1000)/((W69+AA69+AC69)/1000)</f>
        <v>2.02</v>
      </c>
      <c r="AU69" s="189">
        <f>(R69*W69/1000)/((W69+AA69+AC69)/1000)</f>
        <v>1.81</v>
      </c>
      <c r="AW69" s="189"/>
      <c r="AX69" s="189"/>
      <c r="AY69" s="189"/>
      <c r="AZ69" s="189"/>
      <c r="BA69" s="189"/>
      <c r="BC69" s="189"/>
      <c r="BD69" s="189"/>
      <c r="BE69" s="189"/>
      <c r="BF69" s="189"/>
      <c r="BG69" s="189"/>
      <c r="BH69" s="189"/>
      <c r="BI69" s="189"/>
      <c r="BJ69" s="189"/>
      <c r="BK69" s="189"/>
      <c r="BL69" s="189"/>
      <c r="BN69" s="189">
        <v>0</v>
      </c>
      <c r="BO69" s="189">
        <v>2.1127902992706118</v>
      </c>
      <c r="BP69" s="189">
        <v>1.4733862853164548</v>
      </c>
      <c r="BQ69" s="189">
        <v>6.2200586009180201</v>
      </c>
      <c r="BR69" s="189">
        <v>0.18730616717362714</v>
      </c>
      <c r="BS69" s="189">
        <v>1.9188647573486772</v>
      </c>
      <c r="BT69" s="189">
        <v>7.7628101332409045</v>
      </c>
      <c r="BU69" s="189">
        <v>0</v>
      </c>
      <c r="BV69" s="189">
        <v>1.0891966046299555</v>
      </c>
      <c r="BW69" s="189">
        <v>1.3661159862187955</v>
      </c>
      <c r="BX69" s="189">
        <v>2.49253998820517</v>
      </c>
      <c r="BY69" s="189">
        <v>3.6725810144888693</v>
      </c>
      <c r="BZ69" s="189">
        <v>2.8504029189540003</v>
      </c>
      <c r="CA69" s="189">
        <v>0.85538449120477444</v>
      </c>
      <c r="CB69" s="189">
        <v>1.3739029547242867</v>
      </c>
      <c r="CC69" s="189">
        <v>5.1462421944583872</v>
      </c>
      <c r="CD69" s="189">
        <v>5.300439402611385</v>
      </c>
      <c r="CE69" s="189">
        <v>2.8545569521658614</v>
      </c>
      <c r="CF69" s="189">
        <v>0.94723327784282763</v>
      </c>
      <c r="CG69" s="189">
        <v>0.85272116250066776</v>
      </c>
      <c r="CH69" s="189">
        <v>2.9385569087674379</v>
      </c>
      <c r="CI69" s="189">
        <v>35.09880922142127</v>
      </c>
      <c r="CJ69" s="189">
        <v>0.1166371515807705</v>
      </c>
      <c r="CK69" s="189">
        <v>0</v>
      </c>
      <c r="CL69" s="189">
        <v>0</v>
      </c>
      <c r="CM69" s="189">
        <v>0</v>
      </c>
      <c r="CN69" s="189">
        <v>0</v>
      </c>
      <c r="CO69" s="189">
        <v>0</v>
      </c>
      <c r="CP69" s="189">
        <v>0</v>
      </c>
      <c r="CQ69" s="189">
        <v>0</v>
      </c>
      <c r="CR69" s="189">
        <v>1.0812175265763382</v>
      </c>
      <c r="CS69" s="189">
        <v>0.10802637737039696</v>
      </c>
      <c r="CT69" s="189">
        <v>0.73112423223383505</v>
      </c>
      <c r="CU69" s="189">
        <v>0</v>
      </c>
      <c r="CW69" s="189">
        <f t="shared" ref="CW69:DQ69" si="687">(BN69*$W69/1000+($AB70-$AB68)*BN$18/1000)/(($W69+$AA69+$AC69)/1000)</f>
        <v>0</v>
      </c>
      <c r="CX69" s="189">
        <f t="shared" si="687"/>
        <v>2.1127902992706118</v>
      </c>
      <c r="CY69" s="189">
        <f t="shared" si="687"/>
        <v>1.4733862853164548</v>
      </c>
      <c r="CZ69" s="189">
        <f t="shared" si="687"/>
        <v>6.2200586009180192</v>
      </c>
      <c r="DA69" s="189">
        <f t="shared" si="687"/>
        <v>0.18730616717362714</v>
      </c>
      <c r="DB69" s="189">
        <f t="shared" si="687"/>
        <v>1.918864757348677</v>
      </c>
      <c r="DC69" s="189">
        <f t="shared" si="687"/>
        <v>7.7628101332409045</v>
      </c>
      <c r="DD69" s="189">
        <f t="shared" si="687"/>
        <v>0</v>
      </c>
      <c r="DE69" s="189">
        <f t="shared" si="687"/>
        <v>1.0891966046299553</v>
      </c>
      <c r="DF69" s="189">
        <f t="shared" si="687"/>
        <v>1.3661159862187955</v>
      </c>
      <c r="DG69" s="189">
        <f t="shared" si="687"/>
        <v>2.49253998820517</v>
      </c>
      <c r="DH69" s="189">
        <f t="shared" si="687"/>
        <v>3.6725810144888689</v>
      </c>
      <c r="DI69" s="189">
        <f t="shared" si="687"/>
        <v>2.8504029189539999</v>
      </c>
      <c r="DJ69" s="189">
        <f t="shared" si="687"/>
        <v>0.85538449120477444</v>
      </c>
      <c r="DK69" s="189">
        <f t="shared" si="687"/>
        <v>1.3739029547242867</v>
      </c>
      <c r="DL69" s="189">
        <f t="shared" si="687"/>
        <v>5.1462421944583872</v>
      </c>
      <c r="DM69" s="189">
        <f t="shared" si="687"/>
        <v>5.3004394026113841</v>
      </c>
      <c r="DN69" s="189">
        <f t="shared" si="687"/>
        <v>2.8545569521658609</v>
      </c>
      <c r="DO69" s="189">
        <f t="shared" si="687"/>
        <v>0.9472332778428274</v>
      </c>
      <c r="DP69" s="189">
        <f t="shared" si="687"/>
        <v>0.85272116250066765</v>
      </c>
      <c r="DQ69" s="189">
        <f t="shared" si="687"/>
        <v>2.9385569087674375</v>
      </c>
      <c r="DR69" s="194">
        <f>(CI69*$W69/1000+($AB70-$AB68)*CI$18/1000+2220*(AD70-AD68)/1000)/(($W69+$AA69+$AC69)/1000)</f>
        <v>35.09880922142127</v>
      </c>
      <c r="DS69" s="189">
        <f t="shared" ref="DS69:ED69" si="688">(CJ69*$W69/1000+($AB70-$AB68)*CJ$18/1000)/(($W69+$AA69+$AC69)/1000)</f>
        <v>0.11663715158077048</v>
      </c>
      <c r="DT69" s="189">
        <f t="shared" si="688"/>
        <v>0</v>
      </c>
      <c r="DU69" s="189">
        <f t="shared" si="688"/>
        <v>0</v>
      </c>
      <c r="DV69" s="189">
        <f t="shared" si="688"/>
        <v>0</v>
      </c>
      <c r="DW69" s="189">
        <f t="shared" si="688"/>
        <v>0</v>
      </c>
      <c r="DX69" s="189">
        <f t="shared" si="688"/>
        <v>0</v>
      </c>
      <c r="DY69" s="189">
        <f t="shared" si="688"/>
        <v>0</v>
      </c>
      <c r="DZ69" s="189">
        <f t="shared" si="688"/>
        <v>0</v>
      </c>
      <c r="EA69" s="189">
        <f t="shared" si="688"/>
        <v>1.081217526576338</v>
      </c>
      <c r="EB69" s="189">
        <f t="shared" si="688"/>
        <v>0.10802637737039696</v>
      </c>
      <c r="EC69" s="189">
        <f t="shared" si="688"/>
        <v>0.73112423223383505</v>
      </c>
      <c r="ED69" s="189">
        <f t="shared" si="688"/>
        <v>0</v>
      </c>
      <c r="EE69" s="53" t="s">
        <v>17</v>
      </c>
      <c r="EF69" s="12" t="s">
        <v>150</v>
      </c>
      <c r="EG69" s="189"/>
      <c r="EH69" s="189"/>
      <c r="EI69" s="189"/>
      <c r="EJ69" s="189"/>
      <c r="EK69" s="189"/>
      <c r="EL69" s="189"/>
      <c r="EM69" s="189"/>
      <c r="EN69" s="189"/>
      <c r="EO69" s="189"/>
      <c r="EP69" s="189"/>
      <c r="EQ69" s="189"/>
      <c r="ER69" s="189"/>
      <c r="ES69" s="189"/>
      <c r="ET69" s="189"/>
      <c r="EU69" s="189"/>
      <c r="EV69" s="189"/>
      <c r="EW69" s="189"/>
      <c r="EX69" s="189"/>
      <c r="EY69" s="189"/>
      <c r="EZ69" s="189"/>
      <c r="FA69" s="189"/>
      <c r="FB69" s="194"/>
      <c r="FC69" s="189"/>
      <c r="FD69" s="189"/>
      <c r="FE69" s="189"/>
      <c r="FF69" s="189"/>
      <c r="FG69" s="189"/>
      <c r="FH69" s="189"/>
      <c r="FI69" s="189"/>
      <c r="FJ69" s="189"/>
      <c r="FK69" s="189"/>
      <c r="FL69" s="189"/>
      <c r="FM69" s="189"/>
      <c r="FN69" s="189"/>
      <c r="FO69" s="6"/>
    </row>
    <row r="70" spans="1:171" x14ac:dyDescent="0.2">
      <c r="A70" s="17" t="s">
        <v>17</v>
      </c>
      <c r="B70" s="8" t="s">
        <v>151</v>
      </c>
      <c r="C70" s="28">
        <v>42411</v>
      </c>
      <c r="D70" s="29">
        <v>0.4145833333333333</v>
      </c>
      <c r="E70" s="10">
        <f>F70*24</f>
        <v>14.016666666666666</v>
      </c>
      <c r="F70" s="79">
        <f t="shared" ref="F70:F83" si="689">+F69+(C70-C69)+(D70-D69)</f>
        <v>0.5840277777777777</v>
      </c>
      <c r="G70" s="53">
        <v>0.501</v>
      </c>
      <c r="H70" s="53">
        <v>0.51400000000000001</v>
      </c>
      <c r="I70">
        <v>97.3</v>
      </c>
      <c r="J70">
        <v>13.9</v>
      </c>
      <c r="K70" s="53">
        <f t="shared" ref="K70:K83" si="690">H70-G70</f>
        <v>1.3000000000000012E-2</v>
      </c>
      <c r="L70" s="53"/>
      <c r="M70">
        <v>8</v>
      </c>
      <c r="N70" s="57">
        <v>29.4</v>
      </c>
      <c r="O70" s="60">
        <v>0</v>
      </c>
      <c r="P70" s="61">
        <v>5.75</v>
      </c>
      <c r="Q70" s="33">
        <v>1.86</v>
      </c>
      <c r="R70" s="61">
        <v>2.44</v>
      </c>
      <c r="S70" s="60"/>
      <c r="T70" s="60">
        <v>121</v>
      </c>
      <c r="U70" s="75">
        <v>9.08</v>
      </c>
      <c r="V70" s="60">
        <v>4</v>
      </c>
      <c r="W70" s="71">
        <f t="shared" ref="W70:W83" si="691">W69-V69+Y70+AA70+AC70</f>
        <v>265.5</v>
      </c>
      <c r="X70" s="85">
        <f t="shared" ref="X70:X83" si="692">SUM(V70,X69)</f>
        <v>11.5</v>
      </c>
      <c r="Y70" s="33">
        <v>0</v>
      </c>
      <c r="Z70" s="33">
        <f t="shared" si="683"/>
        <v>0</v>
      </c>
      <c r="AA70" s="33">
        <v>0</v>
      </c>
      <c r="AB70" s="33">
        <f t="shared" si="684"/>
        <v>0</v>
      </c>
      <c r="AC70" s="33">
        <v>0</v>
      </c>
      <c r="AD70" s="33">
        <f t="shared" si="685"/>
        <v>0</v>
      </c>
      <c r="AE70" s="22">
        <f t="shared" si="686"/>
        <v>14.016666666666666</v>
      </c>
      <c r="AF70" s="54">
        <f t="shared" ref="AF70:AF82" si="693">((AE70-AE69)*LN(2)/LN(G70/G69))</f>
        <v>17.548432811942998</v>
      </c>
      <c r="AG70" s="167">
        <f t="shared" si="64"/>
        <v>3.949909305224155E-2</v>
      </c>
      <c r="AH70"/>
      <c r="AI70" s="22">
        <f t="shared" ref="AI70:AI83" si="694">G70*(W70-Y70-AA70-AC70)*1000000</f>
        <v>133015500</v>
      </c>
      <c r="AJ70" s="174">
        <f>LN(AI70/AI69)</f>
        <v>0.53869207128186058</v>
      </c>
      <c r="AK70" s="174">
        <f>LN(AI70/AI69)/(AE70-AE69)</f>
        <v>3.8432252410120854E-2</v>
      </c>
      <c r="AL70" s="167"/>
      <c r="AM70" s="187">
        <f>(G69+G70)/2*(E70-E69)/24</f>
        <v>0.23039895833333332</v>
      </c>
      <c r="AN70" s="187"/>
      <c r="AO70" s="187"/>
      <c r="AP70" s="174"/>
      <c r="AQ70" s="189">
        <f t="shared" ref="AQ70:AQ83" si="695">(N70*W70/1000+AC70*2220/1000+AA70*180.15/1000)/((W70+AA70+AC70)/1000)</f>
        <v>29.4</v>
      </c>
      <c r="AR70" s="189">
        <f t="shared" ref="AR70:AR83" si="696">(O70*W70/1000)/((W70+AA70+AC70)/1000)</f>
        <v>0</v>
      </c>
      <c r="AS70" s="189">
        <f t="shared" ref="AS70:AS83" si="697">(P70*W70/1000)/((W70+AA70+AC70)/1000)</f>
        <v>5.7499999999999991</v>
      </c>
      <c r="AT70" s="189">
        <f t="shared" ref="AT70:AT83" si="698">(Q70*W70/1000+AA70*4.16/1000)/((W70+AA70+AC70)/1000)</f>
        <v>1.86</v>
      </c>
      <c r="AU70" s="189">
        <f t="shared" ref="AU70:AU83" si="699">(R70*W70/1000)/((W70+AA70+AC70)/1000)</f>
        <v>2.4399999999999995</v>
      </c>
      <c r="AV70" s="190" t="s">
        <v>152</v>
      </c>
      <c r="AW70" s="189">
        <f>-(N70-AQ69)</f>
        <v>3.0999999999999943</v>
      </c>
      <c r="AX70" s="189">
        <f>(O70-AR69)</f>
        <v>0</v>
      </c>
      <c r="AY70" s="189">
        <f>-(P70-AS69)</f>
        <v>0.41000000000000014</v>
      </c>
      <c r="AZ70" s="189">
        <f>-(Q70-AT69)</f>
        <v>0.15999999999999992</v>
      </c>
      <c r="BA70" s="189">
        <f>(R70-AU69)</f>
        <v>0.62999999999999989</v>
      </c>
      <c r="BB70" s="190" t="s">
        <v>152</v>
      </c>
      <c r="BC70" s="189"/>
      <c r="BD70" s="189"/>
      <c r="BE70" s="189"/>
      <c r="BF70" s="189"/>
      <c r="BG70" s="189"/>
      <c r="BH70" s="189"/>
      <c r="BI70" s="189"/>
      <c r="BJ70" s="189"/>
      <c r="BK70" s="189"/>
      <c r="BL70" s="189"/>
      <c r="BN70" s="189"/>
      <c r="BO70" s="189"/>
      <c r="BP70" s="189"/>
      <c r="BQ70" s="189"/>
      <c r="BR70" s="189"/>
      <c r="BS70" s="189"/>
      <c r="BT70" s="189"/>
      <c r="BU70" s="189"/>
      <c r="BV70" s="189"/>
      <c r="BW70" s="189"/>
      <c r="BX70" s="189"/>
      <c r="BY70" s="189"/>
      <c r="BZ70" s="189"/>
      <c r="CA70" s="189"/>
      <c r="CB70" s="189"/>
      <c r="CC70" s="189"/>
      <c r="CD70" s="189"/>
      <c r="CE70" s="189"/>
      <c r="CF70" s="189"/>
      <c r="CG70" s="189"/>
      <c r="CH70" s="189"/>
      <c r="CI70" s="189"/>
      <c r="CJ70" s="189"/>
      <c r="CK70" s="189"/>
      <c r="CL70" s="189"/>
      <c r="CM70" s="189"/>
      <c r="CN70" s="189"/>
      <c r="CO70" s="189"/>
      <c r="CP70" s="189"/>
      <c r="CQ70" s="189"/>
      <c r="CR70" s="189"/>
      <c r="CS70" s="189"/>
      <c r="CT70" s="189"/>
      <c r="CU70" s="189"/>
      <c r="CW70" s="189"/>
      <c r="CX70" s="189"/>
      <c r="CY70" s="189"/>
      <c r="CZ70" s="189"/>
      <c r="DA70" s="189"/>
      <c r="DB70" s="189"/>
      <c r="DC70" s="189"/>
      <c r="DD70" s="189"/>
      <c r="DE70" s="189"/>
      <c r="DF70" s="189"/>
      <c r="DG70" s="189"/>
      <c r="DH70" s="189"/>
      <c r="DI70" s="189"/>
      <c r="DJ70" s="189"/>
      <c r="DK70" s="189"/>
      <c r="DL70" s="189"/>
      <c r="DM70" s="189"/>
      <c r="DN70" s="189"/>
      <c r="DO70" s="189"/>
      <c r="DP70" s="189"/>
      <c r="DQ70" s="189"/>
      <c r="DR70" s="194"/>
      <c r="DS70" s="189"/>
      <c r="DT70" s="189"/>
      <c r="DU70" s="189"/>
      <c r="DV70" s="189"/>
      <c r="DW70" s="189"/>
      <c r="DX70" s="189"/>
      <c r="DY70" s="189"/>
      <c r="DZ70" s="189"/>
      <c r="EA70" s="189"/>
      <c r="EB70" s="189"/>
      <c r="EC70" s="189"/>
      <c r="ED70" s="189"/>
      <c r="EE70" s="53" t="s">
        <v>17</v>
      </c>
      <c r="EF70" s="12" t="s">
        <v>151</v>
      </c>
      <c r="EG70" s="189"/>
      <c r="EH70" s="189"/>
      <c r="EI70" s="189"/>
      <c r="EJ70" s="189"/>
      <c r="EK70" s="189"/>
      <c r="EL70" s="189"/>
      <c r="EM70" s="189"/>
      <c r="EN70" s="189"/>
      <c r="EO70" s="189"/>
      <c r="EP70" s="189"/>
      <c r="EQ70" s="189"/>
      <c r="ER70" s="189"/>
      <c r="ES70" s="189"/>
      <c r="ET70" s="189"/>
      <c r="EU70" s="189"/>
      <c r="EV70" s="189"/>
      <c r="EW70" s="189"/>
      <c r="EX70" s="189"/>
      <c r="EY70" s="189"/>
      <c r="EZ70" s="189"/>
      <c r="FA70" s="189"/>
      <c r="FB70" s="194"/>
      <c r="FC70" s="189"/>
      <c r="FD70" s="189"/>
      <c r="FE70" s="189"/>
      <c r="FF70" s="189"/>
      <c r="FG70" s="189"/>
      <c r="FH70" s="189"/>
      <c r="FI70" s="189"/>
      <c r="FJ70" s="189"/>
      <c r="FK70" s="189"/>
      <c r="FL70" s="189"/>
      <c r="FM70" s="189"/>
      <c r="FN70" s="189"/>
      <c r="FO70" s="6"/>
    </row>
    <row r="71" spans="1:171" x14ac:dyDescent="0.2">
      <c r="A71" s="17" t="s">
        <v>17</v>
      </c>
      <c r="B71" s="8" t="s">
        <v>153</v>
      </c>
      <c r="C71" s="28">
        <v>42412</v>
      </c>
      <c r="D71" s="29">
        <v>0.46597222222222223</v>
      </c>
      <c r="E71" s="10">
        <f>F71*24</f>
        <v>39.25</v>
      </c>
      <c r="F71" s="76">
        <f t="shared" si="689"/>
        <v>1.6354166666666665</v>
      </c>
      <c r="G71" s="53">
        <v>1.04</v>
      </c>
      <c r="H71" s="53">
        <v>1.05</v>
      </c>
      <c r="I71">
        <v>99.6</v>
      </c>
      <c r="J71">
        <v>13.5</v>
      </c>
      <c r="K71" s="53">
        <f t="shared" si="690"/>
        <v>1.0000000000000009E-2</v>
      </c>
      <c r="L71" s="53"/>
      <c r="M71">
        <v>0</v>
      </c>
      <c r="N71" s="57">
        <v>30.2</v>
      </c>
      <c r="O71" s="60">
        <v>0</v>
      </c>
      <c r="P71" s="61">
        <v>4.5199999999999996</v>
      </c>
      <c r="Q71" s="33">
        <v>1.93</v>
      </c>
      <c r="R71" s="61">
        <v>3.77</v>
      </c>
      <c r="S71" s="60"/>
      <c r="T71" s="60">
        <v>120</v>
      </c>
      <c r="U71" s="75">
        <v>8.9499999999999993</v>
      </c>
      <c r="V71" s="60">
        <v>39</v>
      </c>
      <c r="W71" s="71">
        <f t="shared" si="691"/>
        <v>261.5</v>
      </c>
      <c r="X71" s="85">
        <f t="shared" si="692"/>
        <v>50.5</v>
      </c>
      <c r="Y71" s="33">
        <v>0</v>
      </c>
      <c r="Z71" s="33">
        <f t="shared" si="683"/>
        <v>0</v>
      </c>
      <c r="AA71" s="33">
        <v>0</v>
      </c>
      <c r="AB71" s="33">
        <f t="shared" si="684"/>
        <v>0</v>
      </c>
      <c r="AC71" s="33">
        <v>0</v>
      </c>
      <c r="AD71" s="33">
        <f t="shared" si="685"/>
        <v>0</v>
      </c>
      <c r="AE71" s="22">
        <f t="shared" si="686"/>
        <v>39.25</v>
      </c>
      <c r="AF71" s="54">
        <f t="shared" si="693"/>
        <v>23.947336918518541</v>
      </c>
      <c r="AG71" s="167">
        <f t="shared" si="64"/>
        <v>2.8944645616270286E-2</v>
      </c>
      <c r="AH71">
        <f>LN(G71/G69)/(AE71-AE69)</f>
        <v>3.2713771006355988E-2</v>
      </c>
      <c r="AI71" s="22">
        <f t="shared" si="694"/>
        <v>271960000.00000006</v>
      </c>
      <c r="AJ71" s="174">
        <f t="shared" ref="AJ71:AJ83" si="700">LN(AI71/AI70)</f>
        <v>0.71518933387353778</v>
      </c>
      <c r="AK71" s="174">
        <f t="shared" ref="AK71:AK83" si="701">LN(AI71/AI70)/(AE71-AE70)</f>
        <v>2.8343038330523294E-2</v>
      </c>
      <c r="AL71" s="172">
        <f>LN(AI71/AI69)/(AE71-AE69)</f>
        <v>3.1946023061284037E-2</v>
      </c>
      <c r="AM71" s="187">
        <f t="shared" ref="AM71:AM83" si="702">(G70+G71)/2*(E71-E70)/24</f>
        <v>0.81009513888888884</v>
      </c>
      <c r="AN71" s="187">
        <f>AM70+AM71</f>
        <v>1.0404940972222221</v>
      </c>
      <c r="AO71" s="187">
        <f t="shared" ref="AO71" si="703">AM70+AM71</f>
        <v>1.0404940972222221</v>
      </c>
      <c r="AP71" s="174"/>
      <c r="AQ71" s="189">
        <f t="shared" si="695"/>
        <v>30.2</v>
      </c>
      <c r="AR71" s="189">
        <f t="shared" si="696"/>
        <v>0</v>
      </c>
      <c r="AS71" s="189">
        <f t="shared" si="697"/>
        <v>4.5199999999999987</v>
      </c>
      <c r="AT71" s="189">
        <f t="shared" si="698"/>
        <v>1.93</v>
      </c>
      <c r="AU71" s="189">
        <f t="shared" si="699"/>
        <v>3.77</v>
      </c>
      <c r="AV71" s="190" t="s">
        <v>154</v>
      </c>
      <c r="AW71" s="189">
        <f t="shared" ref="AW71:AW83" si="704">-(N71-AQ70)</f>
        <v>-0.80000000000000071</v>
      </c>
      <c r="AX71" s="189">
        <f t="shared" ref="AX71:AX83" si="705">(O71-AR70)</f>
        <v>0</v>
      </c>
      <c r="AY71" s="189">
        <f t="shared" ref="AY71:AY83" si="706">-(P71-AS70)</f>
        <v>1.2299999999999995</v>
      </c>
      <c r="AZ71" s="189">
        <f t="shared" ref="AZ71:AZ83" si="707">-(Q71-AT70)</f>
        <v>-6.999999999999984E-2</v>
      </c>
      <c r="BA71" s="189">
        <f t="shared" ref="BA71:BA83" si="708">(R71-AU70)</f>
        <v>1.3300000000000005</v>
      </c>
      <c r="BB71" s="190" t="s">
        <v>154</v>
      </c>
      <c r="BC71" s="189">
        <f>(AW70+AW71)/$AN71</f>
        <v>2.2104882729659296</v>
      </c>
      <c r="BD71" s="189">
        <f>(AX70+AX71)/$AN71</f>
        <v>0</v>
      </c>
      <c r="BE71" s="189">
        <f>(AY70+AY71)/$AN71</f>
        <v>1.5761742468104929</v>
      </c>
      <c r="BF71" s="189">
        <f>(AZ70+AZ71)/$AN71</f>
        <v>8.6497367203014944E-2</v>
      </c>
      <c r="BG71" s="189">
        <f>(BA70+BA71)/$AN71</f>
        <v>1.8837204413101021</v>
      </c>
      <c r="BH71" s="189">
        <f t="shared" ref="BH71" si="709">(AW70+AW71)/$AN71</f>
        <v>2.2104882729659296</v>
      </c>
      <c r="BI71" s="189">
        <f t="shared" ref="BI71" si="710">(AX70+AX71)/$AN71</f>
        <v>0</v>
      </c>
      <c r="BJ71" s="189">
        <f t="shared" ref="BJ71" si="711">(AY70+AY71)/$AN71</f>
        <v>1.5761742468104929</v>
      </c>
      <c r="BK71" s="189">
        <f t="shared" ref="BK71" si="712">(AZ70+AZ71)/$AN71</f>
        <v>8.6497367203014944E-2</v>
      </c>
      <c r="BL71" s="189">
        <f t="shared" ref="BL71" si="713">(BA70+BA71)/$AN71</f>
        <v>1.8837204413101021</v>
      </c>
      <c r="BN71" s="189">
        <v>0.984239590142306</v>
      </c>
      <c r="BO71" s="189">
        <v>2.0603680434122622</v>
      </c>
      <c r="BP71" s="189">
        <v>1.6825838348132198</v>
      </c>
      <c r="BQ71" s="189">
        <v>4.7588549540523744</v>
      </c>
      <c r="BR71" s="189">
        <v>0.10564647848474447</v>
      </c>
      <c r="BS71" s="189">
        <v>2.0967343368711742</v>
      </c>
      <c r="BT71" s="189">
        <v>5.2090975485196287</v>
      </c>
      <c r="BU71" s="189">
        <v>0.19850347233715737</v>
      </c>
      <c r="BV71" s="189">
        <v>1.0441500704874693</v>
      </c>
      <c r="BW71" s="189">
        <v>1.3722685785578934</v>
      </c>
      <c r="BX71" s="189">
        <v>2.4441055790366009</v>
      </c>
      <c r="BY71" s="189">
        <v>3.5770662238954811</v>
      </c>
      <c r="BZ71" s="189">
        <v>2.751660096419382</v>
      </c>
      <c r="CA71" s="189">
        <v>0.7993890375148428</v>
      </c>
      <c r="CB71" s="189">
        <v>1.4081391555033511</v>
      </c>
      <c r="CC71" s="189">
        <v>5.840471936395482</v>
      </c>
      <c r="CD71" s="189">
        <v>4.5235469194856996</v>
      </c>
      <c r="CE71" s="189">
        <v>2.7647009026338467</v>
      </c>
      <c r="CF71" s="189">
        <v>0.92473112630473586</v>
      </c>
      <c r="CG71" s="189">
        <v>0.80279852210926927</v>
      </c>
      <c r="CH71" s="189">
        <v>2.8330516146570925</v>
      </c>
      <c r="CI71" s="189">
        <v>35.057457834836782</v>
      </c>
      <c r="CJ71" s="189">
        <v>0.27452887355805988</v>
      </c>
      <c r="CK71" s="189">
        <v>4.7591051933113922E-2</v>
      </c>
      <c r="CL71" s="189">
        <v>0</v>
      </c>
      <c r="CM71" s="189">
        <v>0</v>
      </c>
      <c r="CN71" s="189">
        <v>0.5925479223927933</v>
      </c>
      <c r="CO71" s="189">
        <v>0</v>
      </c>
      <c r="CP71" s="189">
        <v>0</v>
      </c>
      <c r="CQ71" s="189">
        <v>0</v>
      </c>
      <c r="CR71" s="189">
        <v>1.5345660541205408</v>
      </c>
      <c r="CS71" s="189">
        <v>0.9692352538147001</v>
      </c>
      <c r="CT71" s="189">
        <v>2.2491574950832747</v>
      </c>
      <c r="CU71" s="189">
        <v>0</v>
      </c>
      <c r="CW71" s="189">
        <f t="shared" ref="CW71:DQ71" si="714">(BN71*$W71/1000+($AB72-$AB70)*BN$18/1000)/(($W71+$AA71+$AC71)/1000)</f>
        <v>0.99471662332474131</v>
      </c>
      <c r="CX71" s="189">
        <f t="shared" si="714"/>
        <v>2.1540060776114478</v>
      </c>
      <c r="CY71" s="189">
        <f t="shared" si="714"/>
        <v>1.7487623001166666</v>
      </c>
      <c r="CZ71" s="189">
        <f t="shared" si="714"/>
        <v>5.0250403318349219</v>
      </c>
      <c r="DA71" s="189">
        <f t="shared" si="714"/>
        <v>0.11543758165327775</v>
      </c>
      <c r="DB71" s="189">
        <f t="shared" si="714"/>
        <v>2.1603986044440489</v>
      </c>
      <c r="DC71" s="189">
        <f t="shared" si="714"/>
        <v>5.2090975485196287</v>
      </c>
      <c r="DD71" s="189">
        <f t="shared" si="714"/>
        <v>0.20627477785974746</v>
      </c>
      <c r="DE71" s="189">
        <f t="shared" si="714"/>
        <v>1.0924811230953282</v>
      </c>
      <c r="DF71" s="189">
        <f t="shared" si="714"/>
        <v>1.4047914040642018</v>
      </c>
      <c r="DG71" s="189">
        <f t="shared" si="714"/>
        <v>2.5756663383833547</v>
      </c>
      <c r="DH71" s="189">
        <f t="shared" si="714"/>
        <v>3.7582368402310653</v>
      </c>
      <c r="DI71" s="189">
        <f t="shared" si="714"/>
        <v>2.886687450281114</v>
      </c>
      <c r="DJ71" s="189">
        <f t="shared" si="714"/>
        <v>0.85553772125227634</v>
      </c>
      <c r="DK71" s="189">
        <f t="shared" si="714"/>
        <v>1.4681699041258294</v>
      </c>
      <c r="DL71" s="189">
        <f t="shared" si="714"/>
        <v>6.0088726300698294</v>
      </c>
      <c r="DM71" s="189">
        <f t="shared" si="714"/>
        <v>4.7541930339272902</v>
      </c>
      <c r="DN71" s="189">
        <f t="shared" si="714"/>
        <v>2.8737690935839018</v>
      </c>
      <c r="DO71" s="189">
        <f t="shared" si="714"/>
        <v>0.97653835552041601</v>
      </c>
      <c r="DP71" s="189">
        <f t="shared" si="714"/>
        <v>0.83097656816405463</v>
      </c>
      <c r="DQ71" s="189">
        <f t="shared" si="714"/>
        <v>2.9594493337061025</v>
      </c>
      <c r="DR71" s="194">
        <f>(CI71*$W71/1000+($AB72-$AB70)*CI$18/1000+2220*(AD72-AD70)/1000)/(($W71+$AA71+$AC71)/1000)</f>
        <v>47.151504035342668</v>
      </c>
      <c r="DS71" s="189">
        <f t="shared" ref="DS71:ED71" si="715">(CJ71*$W71/1000+($AB72-$AB70)*CJ$18/1000)/(($W71+$AA71+$AC71)/1000)</f>
        <v>0.28816720207702656</v>
      </c>
      <c r="DT71" s="189">
        <f t="shared" si="715"/>
        <v>4.7591051933113915E-2</v>
      </c>
      <c r="DU71" s="189">
        <f t="shared" si="715"/>
        <v>8.119297318364007E-4</v>
      </c>
      <c r="DV71" s="189">
        <f t="shared" si="715"/>
        <v>0</v>
      </c>
      <c r="DW71" s="189">
        <f t="shared" si="715"/>
        <v>0.5925479223927933</v>
      </c>
      <c r="DX71" s="189">
        <f t="shared" si="715"/>
        <v>0</v>
      </c>
      <c r="DY71" s="189">
        <f t="shared" si="715"/>
        <v>0</v>
      </c>
      <c r="DZ71" s="189">
        <f t="shared" si="715"/>
        <v>0</v>
      </c>
      <c r="EA71" s="189">
        <f t="shared" si="715"/>
        <v>1.5798099464508684</v>
      </c>
      <c r="EB71" s="189">
        <f t="shared" si="715"/>
        <v>0.97092094483978508</v>
      </c>
      <c r="EC71" s="189">
        <f t="shared" si="715"/>
        <v>2.2491574950832742</v>
      </c>
      <c r="ED71" s="189">
        <f t="shared" si="715"/>
        <v>0</v>
      </c>
      <c r="EE71" s="53" t="s">
        <v>17</v>
      </c>
      <c r="EF71" s="12" t="s">
        <v>153</v>
      </c>
      <c r="EG71" s="189">
        <f t="shared" ref="EG71" si="716">BN71-CW69</f>
        <v>0.984239590142306</v>
      </c>
      <c r="EH71" s="189">
        <f t="shared" ref="EH71" si="717">BO71-CX69</f>
        <v>-5.2422255858349587E-2</v>
      </c>
      <c r="EI71" s="189">
        <f t="shared" ref="EI71" si="718">BP71-CY69</f>
        <v>0.20919754949676506</v>
      </c>
      <c r="EJ71" s="189">
        <f t="shared" ref="EJ71" si="719">BQ71-CZ69</f>
        <v>-1.4612036468656449</v>
      </c>
      <c r="EK71" s="189">
        <f t="shared" ref="EK71" si="720">BR71-DA69</f>
        <v>-8.1659688688882667E-2</v>
      </c>
      <c r="EL71" s="189">
        <f t="shared" ref="EL71" si="721">BS71-DB69</f>
        <v>0.17786957952249716</v>
      </c>
      <c r="EM71" s="189">
        <f t="shared" ref="EM71" si="722">BT71-DC69</f>
        <v>-2.5537125847212758</v>
      </c>
      <c r="EN71" s="189">
        <f t="shared" ref="EN71" si="723">BU71-DD69</f>
        <v>0.19850347233715737</v>
      </c>
      <c r="EO71" s="189">
        <f t="shared" ref="EO71" si="724">BV71-DE69</f>
        <v>-4.5046534142485939E-2</v>
      </c>
      <c r="EP71" s="189">
        <f t="shared" ref="EP71" si="725">BW71-DF69</f>
        <v>6.1525923390979287E-3</v>
      </c>
      <c r="EQ71" s="189">
        <f t="shared" ref="EQ71" si="726">BX71-DG69</f>
        <v>-4.8434409168569115E-2</v>
      </c>
      <c r="ER71" s="189">
        <f t="shared" ref="ER71" si="727">BY71-DH69</f>
        <v>-9.5514790593387744E-2</v>
      </c>
      <c r="ES71" s="189">
        <f t="shared" ref="ES71" si="728">BZ71-DI69</f>
        <v>-9.8742822534617858E-2</v>
      </c>
      <c r="ET71" s="189">
        <f t="shared" ref="ET71" si="729">CA71-DJ69</f>
        <v>-5.599545368993164E-2</v>
      </c>
      <c r="EU71" s="189">
        <f t="shared" ref="EU71" si="730">CB71-DK69</f>
        <v>3.4236200779064418E-2</v>
      </c>
      <c r="EV71" s="189">
        <f t="shared" ref="EV71" si="731">CC71-DL69</f>
        <v>0.69422974193709486</v>
      </c>
      <c r="EW71" s="189">
        <f t="shared" ref="EW71" si="732">CD71-DM69</f>
        <v>-0.77689248312568449</v>
      </c>
      <c r="EX71" s="189">
        <f t="shared" ref="EX71" si="733">CE71-DN69</f>
        <v>-8.9856049532014204E-2</v>
      </c>
      <c r="EY71" s="189">
        <f t="shared" ref="EY71" si="734">CF71-DO69</f>
        <v>-2.2502151538091542E-2</v>
      </c>
      <c r="EZ71" s="189">
        <f t="shared" ref="EZ71" si="735">CG71-DP69</f>
        <v>-4.9922640391398376E-2</v>
      </c>
      <c r="FA71" s="189">
        <f>CH71-DQ69</f>
        <v>-0.10550529411034493</v>
      </c>
      <c r="FB71" s="194">
        <f>CI71-DR69</f>
        <v>-4.135138658448767E-2</v>
      </c>
      <c r="FC71" s="189">
        <f t="shared" ref="FC71" si="736">CJ71-DS69</f>
        <v>0.1578917219772894</v>
      </c>
      <c r="FD71" s="189">
        <f t="shared" ref="FD71" si="737">CK71-DT69</f>
        <v>4.7591051933113922E-2</v>
      </c>
      <c r="FE71" s="189">
        <f t="shared" ref="FE71" si="738">CL71-DU69</f>
        <v>0</v>
      </c>
      <c r="FF71" s="189">
        <f t="shared" ref="FF71" si="739">CM71-DV69</f>
        <v>0</v>
      </c>
      <c r="FG71" s="189">
        <f t="shared" ref="FG71" si="740">CN71-DW69</f>
        <v>0.5925479223927933</v>
      </c>
      <c r="FH71" s="189">
        <f t="shared" ref="FH71" si="741">CO71-DX69</f>
        <v>0</v>
      </c>
      <c r="FI71" s="189">
        <f t="shared" ref="FI71" si="742">CP71-DY69</f>
        <v>0</v>
      </c>
      <c r="FJ71" s="189">
        <f t="shared" ref="FJ71" si="743">CQ71-DZ69</f>
        <v>0</v>
      </c>
      <c r="FK71" s="189">
        <f t="shared" ref="FK71" si="744">CR71-EA69</f>
        <v>0.45334852754420285</v>
      </c>
      <c r="FL71" s="189">
        <f t="shared" ref="FL71" si="745">CS71-EB69</f>
        <v>0.86120887644430311</v>
      </c>
      <c r="FM71" s="189">
        <f t="shared" ref="FM71" si="746">CT71-EC69</f>
        <v>1.5180332628494395</v>
      </c>
      <c r="FN71" s="189">
        <f t="shared" ref="FN71" si="747">CU71-ED69</f>
        <v>0</v>
      </c>
      <c r="FO71" s="198">
        <f>BA70+BA71</f>
        <v>1.9600000000000004</v>
      </c>
    </row>
    <row r="72" spans="1:171" x14ac:dyDescent="0.2">
      <c r="A72" s="17" t="s">
        <v>17</v>
      </c>
      <c r="B72" s="8" t="s">
        <v>156</v>
      </c>
      <c r="C72" s="28">
        <v>42413</v>
      </c>
      <c r="D72" s="29">
        <v>0.37638888888888888</v>
      </c>
      <c r="E72" s="10">
        <f t="shared" ref="E72:E82" si="748">F72*24</f>
        <v>61.1</v>
      </c>
      <c r="F72" s="76">
        <f t="shared" si="689"/>
        <v>2.5458333333333334</v>
      </c>
      <c r="G72" s="53">
        <v>2.99</v>
      </c>
      <c r="H72" s="53">
        <v>3.01</v>
      </c>
      <c r="I72">
        <v>99.5</v>
      </c>
      <c r="J72">
        <v>13.4</v>
      </c>
      <c r="K72" s="53">
        <f t="shared" si="690"/>
        <v>1.9999999999999574E-2</v>
      </c>
      <c r="L72" s="53"/>
      <c r="M72">
        <v>2</v>
      </c>
      <c r="N72" s="57">
        <v>29.9</v>
      </c>
      <c r="O72" s="60">
        <v>0</v>
      </c>
      <c r="P72" s="61">
        <v>3.43</v>
      </c>
      <c r="Q72" s="33">
        <v>2.44</v>
      </c>
      <c r="R72" s="61">
        <v>5.79</v>
      </c>
      <c r="S72" s="60"/>
      <c r="T72" s="60">
        <v>122</v>
      </c>
      <c r="U72" s="75">
        <v>8.89</v>
      </c>
      <c r="V72" s="60">
        <v>4</v>
      </c>
      <c r="W72" s="71">
        <f t="shared" si="691"/>
        <v>227.6</v>
      </c>
      <c r="X72" s="85">
        <f t="shared" si="692"/>
        <v>54.5</v>
      </c>
      <c r="Y72" s="33">
        <v>0</v>
      </c>
      <c r="Z72" s="33">
        <f t="shared" si="683"/>
        <v>0</v>
      </c>
      <c r="AA72" s="33">
        <v>4</v>
      </c>
      <c r="AB72" s="33">
        <f t="shared" si="684"/>
        <v>4</v>
      </c>
      <c r="AC72" s="33">
        <v>1.1000000000000001</v>
      </c>
      <c r="AD72" s="33">
        <f t="shared" si="685"/>
        <v>1.1000000000000001</v>
      </c>
      <c r="AE72" s="22">
        <f t="shared" si="686"/>
        <v>61.1</v>
      </c>
      <c r="AF72" s="54">
        <f t="shared" si="693"/>
        <v>14.341392493514295</v>
      </c>
      <c r="AG72" s="167">
        <f t="shared" si="64"/>
        <v>4.8331930171593304E-2</v>
      </c>
      <c r="AH72"/>
      <c r="AI72" s="22">
        <f t="shared" si="694"/>
        <v>665275000.00000012</v>
      </c>
      <c r="AJ72" s="174">
        <f t="shared" si="700"/>
        <v>0.89454549235063097</v>
      </c>
      <c r="AK72" s="174">
        <f t="shared" si="701"/>
        <v>4.0940297132751984E-2</v>
      </c>
      <c r="AL72" s="172"/>
      <c r="AM72" s="187">
        <f t="shared" si="702"/>
        <v>1.8344895833333335</v>
      </c>
      <c r="AN72" s="187"/>
      <c r="AO72" s="187"/>
      <c r="AP72" s="174"/>
      <c r="AQ72" s="189">
        <f t="shared" si="695"/>
        <v>42.835582294800169</v>
      </c>
      <c r="AR72" s="189">
        <f t="shared" si="696"/>
        <v>0</v>
      </c>
      <c r="AS72" s="189">
        <f t="shared" si="697"/>
        <v>3.3548259561667386</v>
      </c>
      <c r="AT72" s="189">
        <f t="shared" si="698"/>
        <v>2.4580318006016326</v>
      </c>
      <c r="AU72" s="189">
        <f t="shared" si="699"/>
        <v>5.6631027073485187</v>
      </c>
      <c r="AV72" s="190" t="s">
        <v>157</v>
      </c>
      <c r="AW72" s="189">
        <f t="shared" si="704"/>
        <v>0.30000000000000071</v>
      </c>
      <c r="AX72" s="189">
        <f t="shared" si="705"/>
        <v>0</v>
      </c>
      <c r="AY72" s="189">
        <f t="shared" si="706"/>
        <v>1.0899999999999985</v>
      </c>
      <c r="AZ72" s="189">
        <f t="shared" si="707"/>
        <v>-0.51</v>
      </c>
      <c r="BA72" s="189">
        <f t="shared" si="708"/>
        <v>2.02</v>
      </c>
      <c r="BB72" s="190" t="s">
        <v>157</v>
      </c>
      <c r="BC72" s="189"/>
      <c r="BD72" s="189"/>
      <c r="BE72" s="189"/>
      <c r="BF72" s="189"/>
      <c r="BG72" s="189"/>
      <c r="BH72" s="189"/>
      <c r="BI72" s="189"/>
      <c r="BJ72" s="189"/>
      <c r="BK72" s="189"/>
      <c r="BL72" s="189"/>
      <c r="BN72" s="189"/>
      <c r="BO72" s="189"/>
      <c r="BP72" s="189"/>
      <c r="BQ72" s="189"/>
      <c r="BR72" s="189"/>
      <c r="BS72" s="189"/>
      <c r="BT72" s="189"/>
      <c r="BU72" s="189"/>
      <c r="BV72" s="189"/>
      <c r="BW72" s="189"/>
      <c r="BX72" s="189"/>
      <c r="BY72" s="189"/>
      <c r="BZ72" s="189"/>
      <c r="CA72" s="189"/>
      <c r="CB72" s="189"/>
      <c r="CC72" s="189"/>
      <c r="CD72" s="189"/>
      <c r="CE72" s="189"/>
      <c r="CF72" s="189"/>
      <c r="CG72" s="189"/>
      <c r="CH72" s="189"/>
      <c r="CI72" s="189"/>
      <c r="CJ72" s="189"/>
      <c r="CK72" s="189"/>
      <c r="CL72" s="189"/>
      <c r="CM72" s="189"/>
      <c r="CN72" s="189"/>
      <c r="CO72" s="189"/>
      <c r="CP72" s="189"/>
      <c r="CQ72" s="189"/>
      <c r="CR72" s="189"/>
      <c r="CS72" s="189"/>
      <c r="CT72" s="189"/>
      <c r="CU72" s="189"/>
      <c r="CW72" s="189"/>
      <c r="CX72" s="189"/>
      <c r="CY72" s="189"/>
      <c r="CZ72" s="189"/>
      <c r="DA72" s="189"/>
      <c r="DB72" s="189"/>
      <c r="DC72" s="189"/>
      <c r="DD72" s="189"/>
      <c r="DE72" s="189"/>
      <c r="DF72" s="189"/>
      <c r="DG72" s="189"/>
      <c r="DH72" s="189"/>
      <c r="DI72" s="189"/>
      <c r="DJ72" s="189"/>
      <c r="DK72" s="189"/>
      <c r="DL72" s="189"/>
      <c r="DM72" s="189"/>
      <c r="DN72" s="189"/>
      <c r="DO72" s="189"/>
      <c r="DP72" s="189"/>
      <c r="DQ72" s="189"/>
      <c r="DR72" s="194"/>
      <c r="DS72" s="189"/>
      <c r="DT72" s="189"/>
      <c r="DU72" s="189"/>
      <c r="DV72" s="189"/>
      <c r="DW72" s="189"/>
      <c r="DX72" s="189"/>
      <c r="DY72" s="189"/>
      <c r="DZ72" s="189"/>
      <c r="EA72" s="189"/>
      <c r="EB72" s="189"/>
      <c r="EC72" s="189"/>
      <c r="ED72" s="189"/>
      <c r="EE72" s="53" t="s">
        <v>17</v>
      </c>
      <c r="EF72" s="12" t="s">
        <v>156</v>
      </c>
      <c r="EG72" s="189"/>
      <c r="EH72" s="189"/>
      <c r="EI72" s="189"/>
      <c r="EJ72" s="189"/>
      <c r="EK72" s="189"/>
      <c r="EL72" s="189"/>
      <c r="EM72" s="189"/>
      <c r="EN72" s="189"/>
      <c r="EO72" s="189"/>
      <c r="EP72" s="189"/>
      <c r="EQ72" s="189"/>
      <c r="ER72" s="189"/>
      <c r="ES72" s="189"/>
      <c r="ET72" s="189"/>
      <c r="EU72" s="189"/>
      <c r="EV72" s="189"/>
      <c r="EW72" s="189"/>
      <c r="EX72" s="189"/>
      <c r="EY72" s="189"/>
      <c r="EZ72" s="189"/>
      <c r="FA72" s="189"/>
      <c r="FB72" s="194"/>
      <c r="FC72" s="189"/>
      <c r="FD72" s="189"/>
      <c r="FE72" s="189"/>
      <c r="FF72" s="189"/>
      <c r="FG72" s="189"/>
      <c r="FH72" s="189"/>
      <c r="FI72" s="189"/>
      <c r="FJ72" s="189"/>
      <c r="FK72" s="189"/>
      <c r="FL72" s="189"/>
      <c r="FM72" s="189"/>
      <c r="FN72" s="189"/>
      <c r="FO72" s="6"/>
    </row>
    <row r="73" spans="1:171" x14ac:dyDescent="0.2">
      <c r="A73" s="17" t="s">
        <v>17</v>
      </c>
      <c r="B73" s="8" t="s">
        <v>158</v>
      </c>
      <c r="C73" s="28">
        <v>42414</v>
      </c>
      <c r="D73" s="29">
        <v>0.41875000000000001</v>
      </c>
      <c r="E73" s="10">
        <f t="shared" si="748"/>
        <v>86.116666666666674</v>
      </c>
      <c r="F73" s="76">
        <f t="shared" si="689"/>
        <v>3.5881944444444445</v>
      </c>
      <c r="G73" s="53">
        <v>6.62</v>
      </c>
      <c r="H73" s="53">
        <v>6.65</v>
      </c>
      <c r="I73">
        <v>99.5</v>
      </c>
      <c r="J73">
        <v>13.6</v>
      </c>
      <c r="K73" s="53">
        <f t="shared" si="690"/>
        <v>3.0000000000000249E-2</v>
      </c>
      <c r="L73" s="53"/>
      <c r="M73">
        <v>2</v>
      </c>
      <c r="N73" s="57">
        <v>33.6</v>
      </c>
      <c r="O73" s="60">
        <v>0</v>
      </c>
      <c r="P73" s="61">
        <v>1.35</v>
      </c>
      <c r="Q73" s="33">
        <v>2.38</v>
      </c>
      <c r="R73" s="61">
        <v>8.1300000000000008</v>
      </c>
      <c r="S73" s="60">
        <v>353.9</v>
      </c>
      <c r="T73" s="60">
        <v>121</v>
      </c>
      <c r="U73" s="75">
        <v>5.25</v>
      </c>
      <c r="V73" s="60">
        <v>10</v>
      </c>
      <c r="W73" s="71">
        <f t="shared" si="691"/>
        <v>231.6</v>
      </c>
      <c r="X73" s="85">
        <f t="shared" si="692"/>
        <v>64.5</v>
      </c>
      <c r="Y73" s="33">
        <v>0</v>
      </c>
      <c r="Z73" s="33">
        <f t="shared" si="683"/>
        <v>0</v>
      </c>
      <c r="AA73" s="33">
        <v>8</v>
      </c>
      <c r="AB73" s="33">
        <f t="shared" si="684"/>
        <v>12</v>
      </c>
      <c r="AC73" s="33">
        <v>0</v>
      </c>
      <c r="AD73" s="33">
        <f t="shared" si="685"/>
        <v>1.1000000000000001</v>
      </c>
      <c r="AE73" s="22">
        <f t="shared" si="686"/>
        <v>86.116666666666674</v>
      </c>
      <c r="AF73" s="54">
        <f t="shared" si="693"/>
        <v>21.816497716200736</v>
      </c>
      <c r="AG73" s="167">
        <f t="shared" si="64"/>
        <v>3.1771698169739702E-2</v>
      </c>
      <c r="AH73">
        <f>LN(G73/G71)/(AE73-AE71)</f>
        <v>3.9492346873306584E-2</v>
      </c>
      <c r="AI73" s="22">
        <f t="shared" si="694"/>
        <v>1480232000</v>
      </c>
      <c r="AJ73" s="174">
        <f t="shared" si="700"/>
        <v>0.79975362222097091</v>
      </c>
      <c r="AK73" s="174">
        <f t="shared" si="701"/>
        <v>3.196883233394953E-2</v>
      </c>
      <c r="AL73" s="172">
        <f>LN(AI73/AI71)/(AE73-AE71)</f>
        <v>3.6151474706364185E-2</v>
      </c>
      <c r="AM73" s="187">
        <f t="shared" si="702"/>
        <v>5.0085451388888904</v>
      </c>
      <c r="AN73" s="187">
        <f>AM72+AM73</f>
        <v>6.8430347222222236</v>
      </c>
      <c r="AO73" s="187">
        <f t="shared" ref="AO73" si="749">AM72+AM73</f>
        <v>6.8430347222222236</v>
      </c>
      <c r="AP73" s="174"/>
      <c r="AQ73" s="189">
        <f t="shared" si="695"/>
        <v>38.49315525876461</v>
      </c>
      <c r="AR73" s="189">
        <f t="shared" si="696"/>
        <v>0</v>
      </c>
      <c r="AS73" s="189">
        <f t="shared" si="697"/>
        <v>1.3049248747913191</v>
      </c>
      <c r="AT73" s="189">
        <f t="shared" si="698"/>
        <v>2.4394323873121864</v>
      </c>
      <c r="AU73" s="189">
        <f t="shared" si="699"/>
        <v>7.8585475792988309</v>
      </c>
      <c r="AV73" s="190" t="s">
        <v>159</v>
      </c>
      <c r="AW73" s="189">
        <f t="shared" si="704"/>
        <v>9.2355822948001673</v>
      </c>
      <c r="AX73" s="189">
        <f t="shared" si="705"/>
        <v>0</v>
      </c>
      <c r="AY73" s="189">
        <f t="shared" si="706"/>
        <v>2.0048259561667385</v>
      </c>
      <c r="AZ73" s="189">
        <f t="shared" si="707"/>
        <v>7.8031800601632728E-2</v>
      </c>
      <c r="BA73" s="189">
        <f t="shared" si="708"/>
        <v>2.4668972926514821</v>
      </c>
      <c r="BB73" s="190" t="s">
        <v>159</v>
      </c>
      <c r="BC73" s="189">
        <f>(AW72+AW73)/$AN73</f>
        <v>1.3934727327678327</v>
      </c>
      <c r="BD73" s="189">
        <f>(AX72+AX73)/$AN73</f>
        <v>0</v>
      </c>
      <c r="BE73" s="189">
        <f>(AY72+AY73)/$AN73</f>
        <v>0.45225927995316612</v>
      </c>
      <c r="BF73" s="189">
        <f>(AZ72+AZ73)/$AN73</f>
        <v>-6.3125238572235232E-2</v>
      </c>
      <c r="BG73" s="189">
        <f>(BA72+BA73)/$AN73</f>
        <v>0.65568822529580806</v>
      </c>
      <c r="BH73" s="189">
        <f t="shared" ref="BH73" si="750">(AW72+AW73)/$AN73</f>
        <v>1.3934727327678327</v>
      </c>
      <c r="BI73" s="189">
        <f t="shared" ref="BI73" si="751">(AX72+AX73)/$AN73</f>
        <v>0</v>
      </c>
      <c r="BJ73" s="189">
        <f t="shared" ref="BJ73" si="752">(AY72+AY73)/$AN73</f>
        <v>0.45225927995316612</v>
      </c>
      <c r="BK73" s="189">
        <f t="shared" ref="BK73" si="753">(AZ72+AZ73)/$AN73</f>
        <v>-6.3125238572235232E-2</v>
      </c>
      <c r="BL73" s="189">
        <f t="shared" ref="BL73" si="754">(BA72+BA73)/$AN73</f>
        <v>0.65568822529580806</v>
      </c>
      <c r="BN73" s="189">
        <v>3.9778297058474528</v>
      </c>
      <c r="BO73" s="189">
        <v>1.4008658140106327</v>
      </c>
      <c r="BP73" s="189">
        <v>2.1274596362746943</v>
      </c>
      <c r="BQ73" s="189">
        <v>0.71936179538001022</v>
      </c>
      <c r="BR73" s="189">
        <v>0</v>
      </c>
      <c r="BS73" s="189">
        <v>2.5926424580398755</v>
      </c>
      <c r="BT73" s="189">
        <v>1.0355703781118712</v>
      </c>
      <c r="BU73" s="189">
        <v>0.87791450167645169</v>
      </c>
      <c r="BV73" s="189">
        <v>0.81308822527396063</v>
      </c>
      <c r="BW73" s="189">
        <v>1.3304470268833808</v>
      </c>
      <c r="BX73" s="189">
        <v>1.9424083654379376</v>
      </c>
      <c r="BY73" s="189">
        <v>2.7473375343695512</v>
      </c>
      <c r="BZ73" s="189">
        <v>1.8685400938320236</v>
      </c>
      <c r="CA73" s="189">
        <v>0.57355358632927622</v>
      </c>
      <c r="CB73" s="189">
        <v>1.0559983479947546</v>
      </c>
      <c r="CC73" s="189">
        <v>4.4263945464836567</v>
      </c>
      <c r="CD73" s="189">
        <v>2.0602292900627934</v>
      </c>
      <c r="CE73" s="189">
        <v>2.1303783489254271</v>
      </c>
      <c r="CF73" s="189">
        <v>0.80794043650786174</v>
      </c>
      <c r="CG73" s="189">
        <v>0.55131016823177315</v>
      </c>
      <c r="CH73" s="189">
        <v>2.2293586108434549</v>
      </c>
      <c r="CI73" s="189">
        <v>37.461967155817781</v>
      </c>
      <c r="CJ73" s="189">
        <v>0.38957180140982001</v>
      </c>
      <c r="CK73" s="189">
        <v>0.11142404825801505</v>
      </c>
      <c r="CL73" s="189">
        <v>0</v>
      </c>
      <c r="CM73" s="189">
        <v>0.24409770418767651</v>
      </c>
      <c r="CN73" s="189">
        <v>1.7281041837029449</v>
      </c>
      <c r="CO73" s="189">
        <v>0</v>
      </c>
      <c r="CP73" s="189">
        <v>0</v>
      </c>
      <c r="CQ73" s="189">
        <v>0</v>
      </c>
      <c r="CR73" s="189">
        <v>3.7242105103419778</v>
      </c>
      <c r="CS73" s="189">
        <v>1.0705429659347305</v>
      </c>
      <c r="CT73" s="189">
        <v>2.7079946520467626</v>
      </c>
      <c r="CU73" s="189">
        <v>0</v>
      </c>
      <c r="CW73" s="189">
        <f t="shared" ref="CW73:DQ73" si="755">(BN73*$W73/1000+($AB74-$AB72)*BN$18/1000)/(($W73+$AA73+$AC73)/1000)</f>
        <v>3.9039025141355799</v>
      </c>
      <c r="CX73" s="189">
        <f t="shared" si="755"/>
        <v>1.8804056933712885</v>
      </c>
      <c r="CY73" s="189">
        <f t="shared" si="755"/>
        <v>2.4283966838355742</v>
      </c>
      <c r="CZ73" s="189">
        <f t="shared" si="755"/>
        <v>2.1914970563614857</v>
      </c>
      <c r="DA73" s="189">
        <f t="shared" si="755"/>
        <v>5.5033069343251209E-2</v>
      </c>
      <c r="DB73" s="189">
        <f t="shared" si="755"/>
        <v>2.8639159183185097</v>
      </c>
      <c r="DC73" s="189">
        <f t="shared" si="755"/>
        <v>1.0009937377742462</v>
      </c>
      <c r="DD73" s="189">
        <f t="shared" si="755"/>
        <v>0.89228217870691295</v>
      </c>
      <c r="DE73" s="189">
        <f t="shared" si="755"/>
        <v>1.0575954499030393</v>
      </c>
      <c r="DF73" s="189">
        <f t="shared" si="755"/>
        <v>1.4688265175549851</v>
      </c>
      <c r="DG73" s="189">
        <f t="shared" si="755"/>
        <v>2.617019787423553</v>
      </c>
      <c r="DH73" s="189">
        <f t="shared" si="755"/>
        <v>3.6739164075314195</v>
      </c>
      <c r="DI73" s="189">
        <f t="shared" si="755"/>
        <v>2.5651026663645142</v>
      </c>
      <c r="DJ73" s="189">
        <f t="shared" si="755"/>
        <v>0.86999936018428903</v>
      </c>
      <c r="DK73" s="189">
        <f t="shared" si="755"/>
        <v>1.3581557902094838</v>
      </c>
      <c r="DL73" s="189">
        <f t="shared" si="755"/>
        <v>5.2251352301928256</v>
      </c>
      <c r="DM73" s="189">
        <f t="shared" si="755"/>
        <v>3.2878380302583232</v>
      </c>
      <c r="DN73" s="189">
        <f t="shared" si="755"/>
        <v>2.6722891697343116</v>
      </c>
      <c r="DO73" s="189">
        <f t="shared" si="755"/>
        <v>1.0721581630246559</v>
      </c>
      <c r="DP73" s="189">
        <f t="shared" si="755"/>
        <v>0.69128344756097404</v>
      </c>
      <c r="DQ73" s="189">
        <f t="shared" si="755"/>
        <v>2.8653690419767233</v>
      </c>
      <c r="DR73" s="194">
        <f>(CI73*$W73/1000+($AB74-$AB72)*CI$18/1000+2220*(AD74-AD72)/1000)/(($W73+$AA73+$AC73)/1000)</f>
        <v>58.185500678896844</v>
      </c>
      <c r="DS73" s="189">
        <f t="shared" ref="DS73:ED73" si="756">(CJ73*$W73/1000+($AB74-$AB72)*CJ$18/1000)/(($W73+$AA73+$AC73)/1000)</f>
        <v>0.45322164933731074</v>
      </c>
      <c r="DT73" s="189">
        <f t="shared" si="756"/>
        <v>0.10770371275691271</v>
      </c>
      <c r="DU73" s="189">
        <f t="shared" si="756"/>
        <v>4.5636313360074166E-3</v>
      </c>
      <c r="DV73" s="189">
        <f t="shared" si="756"/>
        <v>0.23594753042514974</v>
      </c>
      <c r="DW73" s="189">
        <f t="shared" si="756"/>
        <v>1.6704045448480884</v>
      </c>
      <c r="DX73" s="189">
        <f t="shared" si="756"/>
        <v>0</v>
      </c>
      <c r="DY73" s="189">
        <f t="shared" si="756"/>
        <v>0</v>
      </c>
      <c r="DZ73" s="189">
        <f t="shared" si="756"/>
        <v>0</v>
      </c>
      <c r="EA73" s="189">
        <f t="shared" si="756"/>
        <v>3.854166256651764</v>
      </c>
      <c r="EB73" s="189">
        <f t="shared" si="756"/>
        <v>1.0442734271963328</v>
      </c>
      <c r="EC73" s="189">
        <f t="shared" si="756"/>
        <v>2.6175774683390243</v>
      </c>
      <c r="ED73" s="189">
        <f t="shared" si="756"/>
        <v>0</v>
      </c>
      <c r="EE73" s="53" t="s">
        <v>17</v>
      </c>
      <c r="EF73" s="12" t="s">
        <v>158</v>
      </c>
      <c r="EG73" s="189">
        <f t="shared" ref="EG73" si="757">BN73-CW71</f>
        <v>2.9831130825227117</v>
      </c>
      <c r="EH73" s="189">
        <f t="shared" ref="EH73" si="758">BO73-CX71</f>
        <v>-0.7531402636008151</v>
      </c>
      <c r="EI73" s="189">
        <f t="shared" ref="EI73" si="759">BP73-CY71</f>
        <v>0.3786973361580277</v>
      </c>
      <c r="EJ73" s="189">
        <f t="shared" ref="EJ73" si="760">BQ73-CZ71</f>
        <v>-4.3056785364549119</v>
      </c>
      <c r="EK73" s="189">
        <f t="shared" ref="EK73" si="761">BR73-DA71</f>
        <v>-0.11543758165327775</v>
      </c>
      <c r="EL73" s="189">
        <f t="shared" ref="EL73" si="762">BS73-DB71</f>
        <v>0.43224385359582662</v>
      </c>
      <c r="EM73" s="189">
        <f t="shared" ref="EM73" si="763">BT73-DC71</f>
        <v>-4.1735271704077572</v>
      </c>
      <c r="EN73" s="189">
        <f t="shared" ref="EN73" si="764">BU73-DD71</f>
        <v>0.67163972381670423</v>
      </c>
      <c r="EO73" s="189">
        <f t="shared" ref="EO73" si="765">BV73-DE71</f>
        <v>-0.27939289782136756</v>
      </c>
      <c r="EP73" s="189">
        <f t="shared" ref="EP73" si="766">BW73-DF71</f>
        <v>-7.4344377180820986E-2</v>
      </c>
      <c r="EQ73" s="189">
        <f t="shared" ref="EQ73" si="767">BX73-DG71</f>
        <v>-0.63325797294541708</v>
      </c>
      <c r="ER73" s="189">
        <f t="shared" ref="ER73" si="768">BY73-DH71</f>
        <v>-1.0108993058615141</v>
      </c>
      <c r="ES73" s="189">
        <f t="shared" ref="ES73" si="769">BZ73-DI71</f>
        <v>-1.0181473564490904</v>
      </c>
      <c r="ET73" s="189">
        <f t="shared" ref="ET73" si="770">CA73-DJ71</f>
        <v>-0.28198413492300012</v>
      </c>
      <c r="EU73" s="189">
        <f t="shared" ref="EU73" si="771">CB73-DK71</f>
        <v>-0.41217155613107481</v>
      </c>
      <c r="EV73" s="189">
        <f t="shared" ref="EV73" si="772">CC73-DL71</f>
        <v>-1.5824780835861727</v>
      </c>
      <c r="EW73" s="189">
        <f t="shared" ref="EW73" si="773">CD73-DM71</f>
        <v>-2.6939637438644968</v>
      </c>
      <c r="EX73" s="189">
        <f t="shared" ref="EX73" si="774">CE73-DN71</f>
        <v>-0.74339074465847466</v>
      </c>
      <c r="EY73" s="189">
        <f t="shared" ref="EY73" si="775">CF73-DO71</f>
        <v>-0.16859791901255428</v>
      </c>
      <c r="EZ73" s="189">
        <f t="shared" ref="EZ73" si="776">CG73-DP71</f>
        <v>-0.27966639993228148</v>
      </c>
      <c r="FA73" s="189">
        <f t="shared" ref="FA73" si="777">CH73-DQ71</f>
        <v>-0.73009072286264765</v>
      </c>
      <c r="FB73" s="194">
        <f>CI73-DR71</f>
        <v>-9.6895368795248871</v>
      </c>
      <c r="FC73" s="189">
        <f t="shared" ref="FC73" si="778">CJ73-DS71</f>
        <v>0.10140459933279344</v>
      </c>
      <c r="FD73" s="189">
        <f t="shared" ref="FD73" si="779">CK73-DT71</f>
        <v>6.3832996324901137E-2</v>
      </c>
      <c r="FE73" s="189">
        <f t="shared" ref="FE73" si="780">CL73-DU71</f>
        <v>-8.119297318364007E-4</v>
      </c>
      <c r="FF73" s="189">
        <f t="shared" ref="FF73" si="781">CM73-DV71</f>
        <v>0.24409770418767651</v>
      </c>
      <c r="FG73" s="189">
        <f t="shared" ref="FG73" si="782">CN73-DW71</f>
        <v>1.1355562613101515</v>
      </c>
      <c r="FH73" s="189">
        <f t="shared" ref="FH73" si="783">CO73-DX71</f>
        <v>0</v>
      </c>
      <c r="FI73" s="189">
        <f t="shared" ref="FI73" si="784">CP73-DY71</f>
        <v>0</v>
      </c>
      <c r="FJ73" s="189">
        <f t="shared" ref="FJ73" si="785">CQ73-DZ71</f>
        <v>0</v>
      </c>
      <c r="FK73" s="189">
        <f t="shared" ref="FK73" si="786">CR73-EA71</f>
        <v>2.1444005638911094</v>
      </c>
      <c r="FL73" s="189">
        <f t="shared" ref="FL73" si="787">CS73-EB71</f>
        <v>9.9622021094945445E-2</v>
      </c>
      <c r="FM73" s="189">
        <f t="shared" ref="FM73" si="788">CT73-EC71</f>
        <v>0.45883715696348837</v>
      </c>
      <c r="FN73" s="189">
        <f t="shared" ref="FN73" si="789">CU73-ED71</f>
        <v>0</v>
      </c>
      <c r="FO73" s="198">
        <f>BA72+BA73</f>
        <v>4.4868972926514825</v>
      </c>
    </row>
    <row r="74" spans="1:171" x14ac:dyDescent="0.2">
      <c r="A74" s="17" t="s">
        <v>17</v>
      </c>
      <c r="B74" s="12" t="s">
        <v>161</v>
      </c>
      <c r="C74" s="28">
        <v>42415</v>
      </c>
      <c r="D74" s="29">
        <v>0.42430555555555555</v>
      </c>
      <c r="E74" s="10">
        <f t="shared" si="748"/>
        <v>110.25</v>
      </c>
      <c r="F74" s="76">
        <f t="shared" si="689"/>
        <v>4.59375</v>
      </c>
      <c r="G74" s="53">
        <v>8.86</v>
      </c>
      <c r="H74" s="53">
        <v>8.9</v>
      </c>
      <c r="I74">
        <v>99.7</v>
      </c>
      <c r="J74">
        <v>13.7</v>
      </c>
      <c r="K74" s="53">
        <f t="shared" si="690"/>
        <v>4.0000000000000924E-2</v>
      </c>
      <c r="L74" s="53"/>
      <c r="M74">
        <v>1</v>
      </c>
      <c r="N74" s="57">
        <v>27.3</v>
      </c>
      <c r="O74" s="60">
        <v>0</v>
      </c>
      <c r="P74" s="61">
        <v>0</v>
      </c>
      <c r="Q74" s="33">
        <v>2.71</v>
      </c>
      <c r="R74" s="61">
        <v>3.72</v>
      </c>
      <c r="S74" s="60"/>
      <c r="T74" s="60">
        <v>118</v>
      </c>
      <c r="U74" s="75">
        <v>7.45</v>
      </c>
      <c r="V74" s="60">
        <v>4</v>
      </c>
      <c r="W74" s="71">
        <f t="shared" si="691"/>
        <v>234.89999999999998</v>
      </c>
      <c r="X74" s="85">
        <f t="shared" si="692"/>
        <v>68.5</v>
      </c>
      <c r="Y74" s="33">
        <v>0</v>
      </c>
      <c r="Z74" s="33">
        <f t="shared" si="683"/>
        <v>0</v>
      </c>
      <c r="AA74" s="33">
        <v>12.6</v>
      </c>
      <c r="AB74" s="33">
        <f t="shared" si="684"/>
        <v>24.6</v>
      </c>
      <c r="AC74" s="33">
        <v>0.7</v>
      </c>
      <c r="AD74" s="33">
        <f t="shared" si="685"/>
        <v>1.8</v>
      </c>
      <c r="AE74" s="22">
        <f t="shared" si="686"/>
        <v>110.25</v>
      </c>
      <c r="AF74" s="54">
        <f t="shared" si="693"/>
        <v>57.395340230107408</v>
      </c>
      <c r="AG74" s="167">
        <f t="shared" si="64"/>
        <v>1.2076715248677046E-2</v>
      </c>
      <c r="AH74"/>
      <c r="AI74" s="22">
        <f t="shared" si="694"/>
        <v>1963375999.9999998</v>
      </c>
      <c r="AJ74" s="174">
        <f t="shared" si="700"/>
        <v>0.28246660826025732</v>
      </c>
      <c r="AK74" s="174">
        <f t="shared" si="701"/>
        <v>1.1704417469347682E-2</v>
      </c>
      <c r="AL74" s="172"/>
      <c r="AM74" s="187">
        <f t="shared" si="702"/>
        <v>7.7829999999999977</v>
      </c>
      <c r="AN74" s="187"/>
      <c r="AO74" s="187"/>
      <c r="AP74" s="174"/>
      <c r="AQ74" s="189">
        <f t="shared" si="695"/>
        <v>41.243593875906534</v>
      </c>
      <c r="AR74" s="189">
        <f t="shared" si="696"/>
        <v>0</v>
      </c>
      <c r="AS74" s="189">
        <f t="shared" si="697"/>
        <v>0</v>
      </c>
      <c r="AT74" s="189">
        <f t="shared" si="698"/>
        <v>2.7759669621273173</v>
      </c>
      <c r="AU74" s="189">
        <f t="shared" si="699"/>
        <v>3.5206607574536668</v>
      </c>
      <c r="AV74" s="190" t="s">
        <v>162</v>
      </c>
      <c r="AW74" s="189">
        <f t="shared" si="704"/>
        <v>11.193155258764609</v>
      </c>
      <c r="AX74" s="189">
        <f t="shared" si="705"/>
        <v>0</v>
      </c>
      <c r="AY74" s="189">
        <f t="shared" si="706"/>
        <v>1.3049248747913191</v>
      </c>
      <c r="AZ74" s="189">
        <f t="shared" si="707"/>
        <v>-0.2705676126878136</v>
      </c>
      <c r="BA74" s="189">
        <f t="shared" si="708"/>
        <v>-4.1385475792988302</v>
      </c>
      <c r="BB74" s="190" t="s">
        <v>162</v>
      </c>
      <c r="BC74" s="189"/>
      <c r="BD74" s="189"/>
      <c r="BE74" s="189"/>
      <c r="BF74" s="189"/>
      <c r="BG74" s="189"/>
      <c r="BH74" s="189"/>
      <c r="BI74" s="189"/>
      <c r="BJ74" s="189"/>
      <c r="BK74" s="189"/>
      <c r="BL74" s="189"/>
      <c r="BN74" s="189"/>
      <c r="BO74" s="189"/>
      <c r="BP74" s="189"/>
      <c r="BQ74" s="189"/>
      <c r="BR74" s="189"/>
      <c r="BS74" s="189"/>
      <c r="BT74" s="189"/>
      <c r="BU74" s="189"/>
      <c r="BV74" s="189"/>
      <c r="BW74" s="189"/>
      <c r="BX74" s="189"/>
      <c r="BY74" s="189"/>
      <c r="BZ74" s="189"/>
      <c r="CA74" s="189"/>
      <c r="CB74" s="189"/>
      <c r="CC74" s="189"/>
      <c r="CD74" s="189"/>
      <c r="CE74" s="189"/>
      <c r="CF74" s="189"/>
      <c r="CG74" s="189"/>
      <c r="CH74" s="189"/>
      <c r="CI74" s="189"/>
      <c r="CJ74" s="189"/>
      <c r="CK74" s="189"/>
      <c r="CL74" s="189"/>
      <c r="CM74" s="189"/>
      <c r="CN74" s="189"/>
      <c r="CO74" s="189"/>
      <c r="CP74" s="189"/>
      <c r="CQ74" s="189"/>
      <c r="CR74" s="189"/>
      <c r="CS74" s="189"/>
      <c r="CT74" s="189"/>
      <c r="CU74" s="189"/>
      <c r="CW74" s="189"/>
      <c r="CX74" s="189"/>
      <c r="CY74" s="189"/>
      <c r="CZ74" s="189"/>
      <c r="DA74" s="189"/>
      <c r="DB74" s="189"/>
      <c r="DC74" s="189"/>
      <c r="DD74" s="189"/>
      <c r="DE74" s="189"/>
      <c r="DF74" s="189"/>
      <c r="DG74" s="189"/>
      <c r="DH74" s="189"/>
      <c r="DI74" s="189"/>
      <c r="DJ74" s="189"/>
      <c r="DK74" s="189"/>
      <c r="DL74" s="189"/>
      <c r="DM74" s="189"/>
      <c r="DN74" s="189"/>
      <c r="DO74" s="189"/>
      <c r="DP74" s="189"/>
      <c r="DQ74" s="189"/>
      <c r="DR74" s="194"/>
      <c r="DS74" s="189"/>
      <c r="DT74" s="189"/>
      <c r="DU74" s="189"/>
      <c r="DV74" s="189"/>
      <c r="DW74" s="189"/>
      <c r="DX74" s="189"/>
      <c r="DY74" s="189"/>
      <c r="DZ74" s="189"/>
      <c r="EA74" s="189"/>
      <c r="EB74" s="189"/>
      <c r="EC74" s="189"/>
      <c r="ED74" s="189"/>
      <c r="EE74" s="53" t="s">
        <v>17</v>
      </c>
      <c r="EF74" s="12" t="s">
        <v>161</v>
      </c>
      <c r="EG74" s="189"/>
      <c r="EH74" s="189"/>
      <c r="EI74" s="189"/>
      <c r="EJ74" s="189"/>
      <c r="EK74" s="189"/>
      <c r="EL74" s="189"/>
      <c r="EM74" s="189"/>
      <c r="EN74" s="189"/>
      <c r="EO74" s="189"/>
      <c r="EP74" s="189"/>
      <c r="EQ74" s="189"/>
      <c r="ER74" s="189"/>
      <c r="ES74" s="189"/>
      <c r="ET74" s="189"/>
      <c r="EU74" s="189"/>
      <c r="EV74" s="189"/>
      <c r="EW74" s="189"/>
      <c r="EX74" s="189"/>
      <c r="EY74" s="189"/>
      <c r="EZ74" s="189"/>
      <c r="FA74" s="189"/>
      <c r="FB74" s="194"/>
      <c r="FC74" s="189"/>
      <c r="FD74" s="189"/>
      <c r="FE74" s="189"/>
      <c r="FF74" s="189"/>
      <c r="FG74" s="189"/>
      <c r="FH74" s="189"/>
      <c r="FI74" s="189"/>
      <c r="FJ74" s="189"/>
      <c r="FK74" s="189"/>
      <c r="FL74" s="189"/>
      <c r="FM74" s="189"/>
      <c r="FN74" s="189"/>
      <c r="FO74" s="6"/>
    </row>
    <row r="75" spans="1:171" x14ac:dyDescent="0.2">
      <c r="A75" s="17" t="s">
        <v>17</v>
      </c>
      <c r="B75" s="12" t="s">
        <v>163</v>
      </c>
      <c r="C75" s="28">
        <v>42416</v>
      </c>
      <c r="D75" s="29">
        <v>0.37708333333333338</v>
      </c>
      <c r="E75" s="10">
        <f t="shared" si="748"/>
        <v>133.11666666666667</v>
      </c>
      <c r="F75" s="76">
        <f t="shared" si="689"/>
        <v>5.5465277777777775</v>
      </c>
      <c r="G75" s="53">
        <v>11.6</v>
      </c>
      <c r="H75" s="53">
        <v>11.7</v>
      </c>
      <c r="I75">
        <v>98.9</v>
      </c>
      <c r="J75">
        <v>13.9</v>
      </c>
      <c r="K75" s="53">
        <f t="shared" si="690"/>
        <v>9.9999999999999645E-2</v>
      </c>
      <c r="L75" s="53"/>
      <c r="M75">
        <v>2</v>
      </c>
      <c r="N75" s="57">
        <v>34.4</v>
      </c>
      <c r="O75" s="60">
        <v>0</v>
      </c>
      <c r="P75" s="61">
        <v>0.36</v>
      </c>
      <c r="Q75" s="33">
        <v>2.77</v>
      </c>
      <c r="R75" s="61">
        <v>3.07</v>
      </c>
      <c r="S75" s="60"/>
      <c r="T75" s="60">
        <v>112</v>
      </c>
      <c r="U75" s="75">
        <v>6.68</v>
      </c>
      <c r="V75" s="57">
        <v>9.5</v>
      </c>
      <c r="W75" s="71">
        <f t="shared" si="691"/>
        <v>246.29999999999998</v>
      </c>
      <c r="X75" s="85">
        <f t="shared" si="692"/>
        <v>78</v>
      </c>
      <c r="Y75" s="33">
        <v>0</v>
      </c>
      <c r="Z75" s="33">
        <f t="shared" si="683"/>
        <v>0</v>
      </c>
      <c r="AA75" s="33">
        <v>15.4</v>
      </c>
      <c r="AB75" s="33">
        <f t="shared" si="684"/>
        <v>40</v>
      </c>
      <c r="AC75" s="33">
        <v>0</v>
      </c>
      <c r="AD75" s="33">
        <f t="shared" si="685"/>
        <v>1.8</v>
      </c>
      <c r="AE75" s="22">
        <f t="shared" si="686"/>
        <v>133.11666666666667</v>
      </c>
      <c r="AF75" s="54">
        <f t="shared" si="693"/>
        <v>58.821582258018445</v>
      </c>
      <c r="AG75" s="167">
        <f t="shared" si="64"/>
        <v>1.1783892135364257E-2</v>
      </c>
      <c r="AH75">
        <f>LN(G75/G73)/(AE75-AE73)</f>
        <v>1.1934249535391532E-2</v>
      </c>
      <c r="AI75" s="22">
        <f t="shared" si="694"/>
        <v>2678439999.9999995</v>
      </c>
      <c r="AJ75" s="174">
        <f t="shared" si="700"/>
        <v>0.31056909498265034</v>
      </c>
      <c r="AK75" s="174">
        <f t="shared" si="701"/>
        <v>1.3581738847637765E-2</v>
      </c>
      <c r="AL75" s="172">
        <f>LN(AI75/AI73)/(AE75-AE73)</f>
        <v>1.2617780920061862E-2</v>
      </c>
      <c r="AM75" s="187">
        <f t="shared" si="702"/>
        <v>9.7469166666666709</v>
      </c>
      <c r="AN75" s="187">
        <f>AM74+AM75</f>
        <v>17.529916666666669</v>
      </c>
      <c r="AO75" s="187">
        <f t="shared" ref="AO75" si="790">AM74+AM75</f>
        <v>17.529916666666669</v>
      </c>
      <c r="AP75" s="174"/>
      <c r="AQ75" s="189">
        <f t="shared" si="695"/>
        <v>42.976805502483757</v>
      </c>
      <c r="AR75" s="189">
        <f t="shared" si="696"/>
        <v>0</v>
      </c>
      <c r="AS75" s="189">
        <f t="shared" si="697"/>
        <v>0.33881543752388232</v>
      </c>
      <c r="AT75" s="189">
        <f t="shared" si="698"/>
        <v>2.8517959495605654</v>
      </c>
      <c r="AU75" s="189">
        <f t="shared" si="699"/>
        <v>2.8893427588842187</v>
      </c>
      <c r="AV75" s="190" t="s">
        <v>164</v>
      </c>
      <c r="AW75" s="189">
        <f t="shared" si="704"/>
        <v>6.8435938759065351</v>
      </c>
      <c r="AX75" s="189">
        <f t="shared" si="705"/>
        <v>0</v>
      </c>
      <c r="AY75" s="189">
        <f t="shared" si="706"/>
        <v>-0.36</v>
      </c>
      <c r="AZ75" s="189">
        <f t="shared" si="707"/>
        <v>5.9669621273172879E-3</v>
      </c>
      <c r="BA75" s="189">
        <f t="shared" si="708"/>
        <v>-0.45066075745366696</v>
      </c>
      <c r="BB75" s="190" t="s">
        <v>164</v>
      </c>
      <c r="BC75" s="189">
        <f>(AW74+AW75)/$AN75</f>
        <v>1.028912428829067</v>
      </c>
      <c r="BD75" s="189">
        <f>(AX74+AX75)/$AN75</f>
        <v>0</v>
      </c>
      <c r="BE75" s="189">
        <f>(AY74+AY75)/$AN75</f>
        <v>5.3903557715599661E-2</v>
      </c>
      <c r="BF75" s="189">
        <f>(AZ74+AZ75)/$AN75</f>
        <v>-1.5094233223802905E-2</v>
      </c>
      <c r="BG75" s="189">
        <f>(BA74+BA75)/$AN75</f>
        <v>-0.26179293513008695</v>
      </c>
      <c r="BH75" s="189">
        <f t="shared" ref="BH75" si="791">(AW74+AW75)/$AN75</f>
        <v>1.028912428829067</v>
      </c>
      <c r="BI75" s="189">
        <f t="shared" ref="BI75" si="792">(AX74+AX75)/$AN75</f>
        <v>0</v>
      </c>
      <c r="BJ75" s="189">
        <f t="shared" ref="BJ75" si="793">(AY74+AY75)/$AN75</f>
        <v>5.3903557715599661E-2</v>
      </c>
      <c r="BK75" s="189">
        <f t="shared" ref="BK75" si="794">(AZ74+AZ75)/$AN75</f>
        <v>-1.5094233223802905E-2</v>
      </c>
      <c r="BL75" s="189">
        <f t="shared" ref="BL75" si="795">(BA74+BA75)/$AN75</f>
        <v>-0.26179293513008695</v>
      </c>
      <c r="BN75" s="189">
        <v>5.2255996336632453</v>
      </c>
      <c r="BO75" s="189">
        <v>1.2356305684162991</v>
      </c>
      <c r="BP75" s="189">
        <v>1.8541787868055026</v>
      </c>
      <c r="BQ75" s="189">
        <v>4.4960112211250639E-2</v>
      </c>
      <c r="BR75" s="189">
        <v>0</v>
      </c>
      <c r="BS75" s="189">
        <v>3.0711502942552884</v>
      </c>
      <c r="BT75" s="189">
        <v>0.12498263184108793</v>
      </c>
      <c r="BU75" s="189">
        <v>2.4355569758527351</v>
      </c>
      <c r="BV75" s="189">
        <v>0.75561595335173548</v>
      </c>
      <c r="BW75" s="189">
        <v>1.4165132255256017</v>
      </c>
      <c r="BX75" s="189">
        <v>1.6520637641193778</v>
      </c>
      <c r="BY75" s="189">
        <v>2.2619817632596937</v>
      </c>
      <c r="BZ75" s="189">
        <v>1.7281428325059276</v>
      </c>
      <c r="CA75" s="189">
        <v>0.5635291328843739</v>
      </c>
      <c r="CB75" s="189">
        <v>0.89332488400267818</v>
      </c>
      <c r="CC75" s="189">
        <v>4.4954127231219738</v>
      </c>
      <c r="CD75" s="189">
        <v>0.84407387301903758</v>
      </c>
      <c r="CE75" s="189">
        <v>2.0645907468978928</v>
      </c>
      <c r="CF75" s="189">
        <v>0.86799709925345558</v>
      </c>
      <c r="CG75" s="189">
        <v>0.3513770184447782</v>
      </c>
      <c r="CH75" s="189">
        <v>1.8583768538658445</v>
      </c>
      <c r="CI75" s="189">
        <v>37.322486615276041</v>
      </c>
      <c r="CJ75" s="189">
        <v>1.2765982701062184</v>
      </c>
      <c r="CK75" s="189">
        <v>0.32881719217434935</v>
      </c>
      <c r="CL75" s="189">
        <v>0</v>
      </c>
      <c r="CM75" s="189">
        <v>0.68699286441010199</v>
      </c>
      <c r="CN75" s="189">
        <v>3.2339125172692373</v>
      </c>
      <c r="CO75" s="189">
        <v>2.6379422283037329E-2</v>
      </c>
      <c r="CP75" s="189">
        <v>0.34569591809913952</v>
      </c>
      <c r="CQ75" s="189">
        <v>0.47650358236445151</v>
      </c>
      <c r="CR75" s="189">
        <v>0.22264143135360692</v>
      </c>
      <c r="CS75" s="189">
        <v>0.87464950534815833</v>
      </c>
      <c r="CT75" s="189">
        <v>3.2424385338281705</v>
      </c>
      <c r="CU75" s="189">
        <v>0</v>
      </c>
      <c r="CW75" s="189">
        <f t="shared" ref="CW75:DQ75" si="796">(BN75*$W75/1000+($AB76-$AB74)*BN$18/1000)/(($W75+$AA75+$AC75)/1000)</f>
        <v>4.9583997128525157</v>
      </c>
      <c r="CX75" s="189">
        <f t="shared" si="796"/>
        <v>1.5231495639351147</v>
      </c>
      <c r="CY75" s="189">
        <f t="shared" si="796"/>
        <v>1.9996601436609589</v>
      </c>
      <c r="CZ75" s="189">
        <f t="shared" si="796"/>
        <v>1.0663448962730437</v>
      </c>
      <c r="DA75" s="189">
        <f t="shared" si="796"/>
        <v>3.7666938832633161E-2</v>
      </c>
      <c r="DB75" s="189">
        <f t="shared" si="796"/>
        <v>3.1353454736750419</v>
      </c>
      <c r="DC75" s="189">
        <f t="shared" si="796"/>
        <v>0.11762790302812365</v>
      </c>
      <c r="DD75" s="189">
        <f t="shared" si="796"/>
        <v>2.322130834046749</v>
      </c>
      <c r="DE75" s="189">
        <f t="shared" si="796"/>
        <v>0.89708331983114142</v>
      </c>
      <c r="DF75" s="189">
        <f t="shared" si="796"/>
        <v>1.4582742647920117</v>
      </c>
      <c r="DG75" s="189">
        <f t="shared" si="796"/>
        <v>2.0609682407104728</v>
      </c>
      <c r="DH75" s="189">
        <f t="shared" si="796"/>
        <v>2.8258469833860169</v>
      </c>
      <c r="DI75" s="189">
        <f t="shared" si="796"/>
        <v>2.1459065488359004</v>
      </c>
      <c r="DJ75" s="189">
        <f t="shared" si="796"/>
        <v>0.74637491975229653</v>
      </c>
      <c r="DK75" s="189">
        <f t="shared" si="796"/>
        <v>1.0716980354384995</v>
      </c>
      <c r="DL75" s="189">
        <f t="shared" si="796"/>
        <v>4.8787228203245459</v>
      </c>
      <c r="DM75" s="189">
        <f t="shared" si="796"/>
        <v>1.6817124065400135</v>
      </c>
      <c r="DN75" s="189">
        <f t="shared" si="796"/>
        <v>2.3626894493874362</v>
      </c>
      <c r="DO75" s="189">
        <f t="shared" si="796"/>
        <v>1.0162243360326422</v>
      </c>
      <c r="DP75" s="189">
        <f t="shared" si="796"/>
        <v>0.43910245303689466</v>
      </c>
      <c r="DQ75" s="189">
        <f t="shared" si="796"/>
        <v>2.2352781150276084</v>
      </c>
      <c r="DR75" s="194">
        <f>(CI75*$W75/1000+($AB76-$AB74)*CI$18/1000+2220*(AD76-AD74)/1000)/(($W75+$AA75+$AC75)/1000)</f>
        <v>45.727213667775317</v>
      </c>
      <c r="DS75" s="189">
        <f t="shared" ref="DS75:ED75" si="797">(CJ75*$W75/1000+($AB76-$AB74)*CJ$18/1000)/(($W75+$AA75+$AC75)/1000)</f>
        <v>1.2539429962623012</v>
      </c>
      <c r="DT75" s="189">
        <f t="shared" si="797"/>
        <v>0.30946761342201851</v>
      </c>
      <c r="DU75" s="189">
        <f t="shared" si="797"/>
        <v>3.1235405264409336E-3</v>
      </c>
      <c r="DV75" s="189">
        <f t="shared" si="797"/>
        <v>0.64656607758581619</v>
      </c>
      <c r="DW75" s="189">
        <f t="shared" si="797"/>
        <v>3.043609679034823</v>
      </c>
      <c r="DX75" s="189">
        <f t="shared" si="797"/>
        <v>2.4827098617929286E-2</v>
      </c>
      <c r="DY75" s="189">
        <f t="shared" si="797"/>
        <v>0.32535309372494486</v>
      </c>
      <c r="DZ75" s="189">
        <f t="shared" si="797"/>
        <v>0.44846324927919146</v>
      </c>
      <c r="EA75" s="189">
        <f t="shared" si="797"/>
        <v>0.38359573650462031</v>
      </c>
      <c r="EB75" s="189">
        <f t="shared" si="797"/>
        <v>0.82966482517780471</v>
      </c>
      <c r="EC75" s="189">
        <f t="shared" si="797"/>
        <v>3.0516339735646865</v>
      </c>
      <c r="ED75" s="189">
        <f t="shared" si="797"/>
        <v>0</v>
      </c>
      <c r="EE75" s="53" t="s">
        <v>17</v>
      </c>
      <c r="EF75" s="12" t="s">
        <v>163</v>
      </c>
      <c r="EG75" s="189">
        <f t="shared" ref="EG75" si="798">BN75-CW73</f>
        <v>1.3216971195276654</v>
      </c>
      <c r="EH75" s="189">
        <f t="shared" ref="EH75" si="799">BO75-CX73</f>
        <v>-0.64477512495498934</v>
      </c>
      <c r="EI75" s="189">
        <f t="shared" ref="EI75" si="800">BP75-CY73</f>
        <v>-0.57421789703007153</v>
      </c>
      <c r="EJ75" s="189">
        <f t="shared" ref="EJ75" si="801">BQ75-CZ73</f>
        <v>-2.1465369441502351</v>
      </c>
      <c r="EK75" s="189">
        <f t="shared" ref="EK75" si="802">BR75-DA73</f>
        <v>-5.5033069343251209E-2</v>
      </c>
      <c r="EL75" s="189">
        <f t="shared" ref="EL75" si="803">BS75-DB73</f>
        <v>0.20723437593677874</v>
      </c>
      <c r="EM75" s="189">
        <f t="shared" ref="EM75" si="804">BT75-DC73</f>
        <v>-0.87601110593315823</v>
      </c>
      <c r="EN75" s="189">
        <f t="shared" ref="EN75" si="805">BU75-DD73</f>
        <v>1.5432747971458221</v>
      </c>
      <c r="EO75" s="189">
        <f t="shared" ref="EO75" si="806">BV75-DE73</f>
        <v>-0.30197949655130385</v>
      </c>
      <c r="EP75" s="189">
        <f t="shared" ref="EP75" si="807">BW75-DF73</f>
        <v>-5.2313292029383396E-2</v>
      </c>
      <c r="EQ75" s="189">
        <f t="shared" ref="EQ75" si="808">BX75-DG73</f>
        <v>-0.96495602330417518</v>
      </c>
      <c r="ER75" s="189">
        <f t="shared" ref="ER75" si="809">BY75-DH73</f>
        <v>-1.4119346442717258</v>
      </c>
      <c r="ES75" s="189">
        <f t="shared" ref="ES75" si="810">BZ75-DI73</f>
        <v>-0.83695983385858663</v>
      </c>
      <c r="ET75" s="189">
        <f t="shared" ref="ET75" si="811">CA75-DJ73</f>
        <v>-0.30647022729991513</v>
      </c>
      <c r="EU75" s="189">
        <f t="shared" ref="EU75" si="812">CB75-DK73</f>
        <v>-0.46483090620680567</v>
      </c>
      <c r="EV75" s="189">
        <f t="shared" ref="EV75" si="813">CC75-DL73</f>
        <v>-0.72972250707085173</v>
      </c>
      <c r="EW75" s="189">
        <f t="shared" ref="EW75" si="814">CD75-DM73</f>
        <v>-2.4437641572392854</v>
      </c>
      <c r="EX75" s="189">
        <f t="shared" ref="EX75" si="815">CE75-DN73</f>
        <v>-0.60769842283641884</v>
      </c>
      <c r="EY75" s="189">
        <f t="shared" ref="EY75" si="816">CF75-DO73</f>
        <v>-0.20416106377120036</v>
      </c>
      <c r="EZ75" s="189">
        <f t="shared" ref="EZ75" si="817">CG75-DP73</f>
        <v>-0.33990642911619584</v>
      </c>
      <c r="FA75" s="189">
        <f t="shared" ref="FA75" si="818">CH75-DQ73</f>
        <v>-1.0069921881108788</v>
      </c>
      <c r="FB75" s="194">
        <f>CI75-DR73</f>
        <v>-20.863014063620803</v>
      </c>
      <c r="FC75" s="189">
        <f t="shared" ref="FC75" si="819">CJ75-DS73</f>
        <v>0.82337662076890772</v>
      </c>
      <c r="FD75" s="189">
        <f t="shared" ref="FD75" si="820">CK75-DT73</f>
        <v>0.22111347941743664</v>
      </c>
      <c r="FE75" s="189">
        <f t="shared" ref="FE75" si="821">CL75-DU73</f>
        <v>-4.5636313360074166E-3</v>
      </c>
      <c r="FF75" s="189">
        <f t="shared" ref="FF75" si="822">CM75-DV73</f>
        <v>0.45104533398495228</v>
      </c>
      <c r="FG75" s="189">
        <f t="shared" ref="FG75" si="823">CN75-DW73</f>
        <v>1.5635079724211489</v>
      </c>
      <c r="FH75" s="189">
        <f t="shared" ref="FH75" si="824">CO75-DX73</f>
        <v>2.6379422283037329E-2</v>
      </c>
      <c r="FI75" s="189">
        <f t="shared" ref="FI75" si="825">CP75-DY73</f>
        <v>0.34569591809913952</v>
      </c>
      <c r="FJ75" s="189">
        <f t="shared" ref="FJ75" si="826">CQ75-DZ73</f>
        <v>0.47650358236445151</v>
      </c>
      <c r="FK75" s="189">
        <f t="shared" ref="FK75" si="827">CR75-EA73</f>
        <v>-3.6315248252981571</v>
      </c>
      <c r="FL75" s="189">
        <f t="shared" ref="FL75" si="828">CS75-EB73</f>
        <v>-0.16962392184817443</v>
      </c>
      <c r="FM75" s="189">
        <f t="shared" ref="FM75" si="829">CT75-EC73</f>
        <v>0.62486106548914622</v>
      </c>
      <c r="FN75" s="189">
        <f t="shared" ref="FN75" si="830">CU75-ED73</f>
        <v>0</v>
      </c>
      <c r="FO75" s="198">
        <f>BA74+BA75</f>
        <v>-4.5892083367524972</v>
      </c>
    </row>
    <row r="76" spans="1:171" x14ac:dyDescent="0.2">
      <c r="A76" s="17" t="s">
        <v>17</v>
      </c>
      <c r="B76" s="12" t="s">
        <v>166</v>
      </c>
      <c r="C76" s="28">
        <v>42417</v>
      </c>
      <c r="D76" s="62">
        <v>0.41388888888888892</v>
      </c>
      <c r="E76" s="10">
        <f t="shared" si="748"/>
        <v>158</v>
      </c>
      <c r="F76" s="76">
        <f t="shared" si="689"/>
        <v>6.583333333333333</v>
      </c>
      <c r="G76" s="53">
        <v>13.6</v>
      </c>
      <c r="H76" s="53">
        <v>13.8</v>
      </c>
      <c r="I76">
        <v>98.5</v>
      </c>
      <c r="J76">
        <v>13.9</v>
      </c>
      <c r="K76" s="53">
        <f t="shared" si="690"/>
        <v>0.20000000000000107</v>
      </c>
      <c r="L76" s="53"/>
      <c r="M76">
        <v>4</v>
      </c>
      <c r="N76" s="57">
        <v>32.799999999999997</v>
      </c>
      <c r="O76" s="60">
        <v>0</v>
      </c>
      <c r="P76" s="61">
        <v>0</v>
      </c>
      <c r="Q76" s="33">
        <v>3.07</v>
      </c>
      <c r="R76" s="61">
        <v>4.2300000000000004</v>
      </c>
      <c r="S76" s="60"/>
      <c r="T76" s="60">
        <v>105</v>
      </c>
      <c r="U76" s="75">
        <v>5.92</v>
      </c>
      <c r="V76" s="57">
        <v>4</v>
      </c>
      <c r="W76" s="71">
        <f t="shared" si="691"/>
        <v>236.79999999999998</v>
      </c>
      <c r="X76" s="85">
        <f t="shared" si="692"/>
        <v>82</v>
      </c>
      <c r="Y76" s="33">
        <v>0</v>
      </c>
      <c r="Z76" s="33">
        <f t="shared" si="683"/>
        <v>0</v>
      </c>
      <c r="AA76" s="33">
        <v>0</v>
      </c>
      <c r="AB76" s="33">
        <f t="shared" si="684"/>
        <v>40</v>
      </c>
      <c r="AC76" s="33">
        <v>0</v>
      </c>
      <c r="AD76" s="33">
        <f t="shared" si="685"/>
        <v>1.8</v>
      </c>
      <c r="AE76" s="22">
        <f t="shared" si="686"/>
        <v>158</v>
      </c>
      <c r="AF76" s="54">
        <f t="shared" si="693"/>
        <v>108.43268761234103</v>
      </c>
      <c r="AG76" s="167">
        <f t="shared" si="64"/>
        <v>6.3924190742004287E-3</v>
      </c>
      <c r="AH76"/>
      <c r="AI76" s="22">
        <f t="shared" si="694"/>
        <v>3220479999.9999995</v>
      </c>
      <c r="AJ76" s="174">
        <f t="shared" si="700"/>
        <v>0.18429588127908827</v>
      </c>
      <c r="AK76" s="174">
        <f t="shared" si="701"/>
        <v>7.4063984439017416E-3</v>
      </c>
      <c r="AL76" s="172"/>
      <c r="AM76" s="187">
        <f t="shared" si="702"/>
        <v>13.063749999999997</v>
      </c>
      <c r="AN76" s="187"/>
      <c r="AO76" s="187"/>
      <c r="AP76" s="174"/>
      <c r="AQ76" s="189">
        <f t="shared" si="695"/>
        <v>32.799999999999997</v>
      </c>
      <c r="AR76" s="189">
        <f t="shared" si="696"/>
        <v>0</v>
      </c>
      <c r="AS76" s="189">
        <f t="shared" si="697"/>
        <v>0</v>
      </c>
      <c r="AT76" s="189">
        <f t="shared" si="698"/>
        <v>3.0699999999999994</v>
      </c>
      <c r="AU76" s="189">
        <f t="shared" si="699"/>
        <v>4.2299999999999995</v>
      </c>
      <c r="AV76" s="190" t="s">
        <v>167</v>
      </c>
      <c r="AW76" s="189">
        <f t="shared" si="704"/>
        <v>10.176805502483759</v>
      </c>
      <c r="AX76" s="189">
        <f t="shared" si="705"/>
        <v>0</v>
      </c>
      <c r="AY76" s="189">
        <f t="shared" si="706"/>
        <v>0.33881543752388232</v>
      </c>
      <c r="AZ76" s="189">
        <f t="shared" si="707"/>
        <v>-0.21820405043943447</v>
      </c>
      <c r="BA76" s="189">
        <f t="shared" si="708"/>
        <v>1.3406572411157818</v>
      </c>
      <c r="BB76" s="190" t="s">
        <v>167</v>
      </c>
      <c r="BC76" s="189"/>
      <c r="BD76" s="189"/>
      <c r="BE76" s="189"/>
      <c r="BF76" s="189"/>
      <c r="BG76" s="189"/>
      <c r="BH76" s="189"/>
      <c r="BI76" s="189"/>
      <c r="BJ76" s="189"/>
      <c r="BK76" s="189"/>
      <c r="BL76" s="189"/>
      <c r="BN76" s="189"/>
      <c r="BO76" s="189"/>
      <c r="BP76" s="189"/>
      <c r="BQ76" s="189"/>
      <c r="BR76" s="189"/>
      <c r="BS76" s="189"/>
      <c r="BT76" s="189"/>
      <c r="BU76" s="189"/>
      <c r="BV76" s="189"/>
      <c r="BW76" s="189"/>
      <c r="BX76" s="189"/>
      <c r="BY76" s="189"/>
      <c r="BZ76" s="189"/>
      <c r="CA76" s="189"/>
      <c r="CB76" s="189"/>
      <c r="CC76" s="189"/>
      <c r="CD76" s="189"/>
      <c r="CE76" s="189"/>
      <c r="CF76" s="189"/>
      <c r="CG76" s="189"/>
      <c r="CH76" s="189"/>
      <c r="CI76" s="189"/>
      <c r="CJ76" s="189"/>
      <c r="CK76" s="189"/>
      <c r="CL76" s="189"/>
      <c r="CM76" s="189"/>
      <c r="CN76" s="189"/>
      <c r="CO76" s="189"/>
      <c r="CP76" s="189"/>
      <c r="CQ76" s="189"/>
      <c r="CR76" s="189"/>
      <c r="CS76" s="189"/>
      <c r="CT76" s="189"/>
      <c r="CU76" s="189"/>
      <c r="CW76" s="189"/>
      <c r="CX76" s="189"/>
      <c r="CY76" s="189"/>
      <c r="CZ76" s="189"/>
      <c r="DA76" s="189"/>
      <c r="DB76" s="189"/>
      <c r="DC76" s="189"/>
      <c r="DD76" s="189"/>
      <c r="DE76" s="189"/>
      <c r="DF76" s="189"/>
      <c r="DG76" s="189"/>
      <c r="DH76" s="189"/>
      <c r="DI76" s="189"/>
      <c r="DJ76" s="189"/>
      <c r="DK76" s="189"/>
      <c r="DL76" s="189"/>
      <c r="DM76" s="189"/>
      <c r="DN76" s="189"/>
      <c r="DO76" s="189"/>
      <c r="DP76" s="189"/>
      <c r="DQ76" s="189"/>
      <c r="DR76" s="194"/>
      <c r="DS76" s="189"/>
      <c r="DT76" s="189"/>
      <c r="DU76" s="189"/>
      <c r="DV76" s="189"/>
      <c r="DW76" s="189"/>
      <c r="DX76" s="189"/>
      <c r="DY76" s="189"/>
      <c r="DZ76" s="189"/>
      <c r="EA76" s="189"/>
      <c r="EB76" s="189"/>
      <c r="EC76" s="189"/>
      <c r="ED76" s="189"/>
      <c r="EE76" s="53" t="s">
        <v>17</v>
      </c>
      <c r="EF76" s="12" t="s">
        <v>166</v>
      </c>
      <c r="EG76" s="189"/>
      <c r="EH76" s="189"/>
      <c r="EI76" s="189"/>
      <c r="EJ76" s="189"/>
      <c r="EK76" s="189"/>
      <c r="EL76" s="189"/>
      <c r="EM76" s="189"/>
      <c r="EN76" s="189"/>
      <c r="EO76" s="189"/>
      <c r="EP76" s="189"/>
      <c r="EQ76" s="189"/>
      <c r="ER76" s="189"/>
      <c r="ES76" s="189"/>
      <c r="ET76" s="189"/>
      <c r="EU76" s="189"/>
      <c r="EV76" s="189"/>
      <c r="EW76" s="189"/>
      <c r="EX76" s="189"/>
      <c r="EY76" s="189"/>
      <c r="EZ76" s="189"/>
      <c r="FA76" s="189"/>
      <c r="FB76" s="194"/>
      <c r="FC76" s="189"/>
      <c r="FD76" s="189"/>
      <c r="FE76" s="189"/>
      <c r="FF76" s="189"/>
      <c r="FG76" s="189"/>
      <c r="FH76" s="189"/>
      <c r="FI76" s="189"/>
      <c r="FJ76" s="189"/>
      <c r="FK76" s="189"/>
      <c r="FL76" s="189"/>
      <c r="FM76" s="189"/>
      <c r="FN76" s="189"/>
      <c r="FO76" s="6"/>
    </row>
    <row r="77" spans="1:171" x14ac:dyDescent="0.2">
      <c r="A77" s="17" t="s">
        <v>17</v>
      </c>
      <c r="B77" s="12" t="s">
        <v>168</v>
      </c>
      <c r="C77" s="28">
        <v>42418</v>
      </c>
      <c r="D77" s="63">
        <v>0.37361111111111112</v>
      </c>
      <c r="E77" s="10">
        <f t="shared" si="748"/>
        <v>181.03333333333333</v>
      </c>
      <c r="F77" s="76">
        <f t="shared" si="689"/>
        <v>7.5430555555555552</v>
      </c>
      <c r="G77" s="53">
        <v>14.2</v>
      </c>
      <c r="H77" s="53">
        <v>14.3</v>
      </c>
      <c r="I77">
        <v>98.7</v>
      </c>
      <c r="J77">
        <v>13.7</v>
      </c>
      <c r="K77" s="53">
        <f t="shared" si="690"/>
        <v>0.10000000000000142</v>
      </c>
      <c r="L77" s="53">
        <f>H$77-H77</f>
        <v>0</v>
      </c>
      <c r="M77">
        <v>3</v>
      </c>
      <c r="N77" s="57">
        <v>24.5</v>
      </c>
      <c r="O77" s="60">
        <v>0</v>
      </c>
      <c r="P77" s="61">
        <v>0</v>
      </c>
      <c r="Q77" s="33">
        <v>3.17</v>
      </c>
      <c r="R77" s="61">
        <v>5.18</v>
      </c>
      <c r="S77" s="60">
        <v>303.8</v>
      </c>
      <c r="T77" s="60">
        <v>105</v>
      </c>
      <c r="U77" s="75">
        <v>6.43</v>
      </c>
      <c r="V77" s="60">
        <v>11</v>
      </c>
      <c r="W77" s="71">
        <f t="shared" si="691"/>
        <v>234.1</v>
      </c>
      <c r="X77" s="85">
        <f t="shared" si="692"/>
        <v>93</v>
      </c>
      <c r="Y77" s="10">
        <v>0</v>
      </c>
      <c r="Z77" s="33">
        <f t="shared" si="683"/>
        <v>0</v>
      </c>
      <c r="AA77" s="33">
        <v>0</v>
      </c>
      <c r="AB77" s="33">
        <f t="shared" si="684"/>
        <v>40</v>
      </c>
      <c r="AC77" s="33">
        <v>1.3</v>
      </c>
      <c r="AD77" s="33">
        <f t="shared" si="685"/>
        <v>3.1</v>
      </c>
      <c r="AE77" s="22">
        <f t="shared" si="686"/>
        <v>181.03333333333333</v>
      </c>
      <c r="AF77" s="54">
        <f t="shared" si="693"/>
        <v>369.8097494085892</v>
      </c>
      <c r="AG77" s="167">
        <f t="shared" si="64"/>
        <v>1.8743345238151428E-3</v>
      </c>
      <c r="AH77">
        <f>LN(G77/G75)/(AE77-AE75)</f>
        <v>4.2205954746760916E-3</v>
      </c>
      <c r="AI77" s="22">
        <f t="shared" si="694"/>
        <v>3305760000</v>
      </c>
      <c r="AJ77" s="174">
        <f t="shared" si="700"/>
        <v>2.6135984712640961E-2</v>
      </c>
      <c r="AK77" s="174">
        <f t="shared" si="701"/>
        <v>1.134702664803515E-3</v>
      </c>
      <c r="AL77" s="172">
        <f>LN(AI77/AI75)/(AE77-AE75)</f>
        <v>4.3916215511317427E-3</v>
      </c>
      <c r="AM77" s="187">
        <f t="shared" si="702"/>
        <v>13.340138888888887</v>
      </c>
      <c r="AN77" s="187">
        <f>AM76+AM77</f>
        <v>26.403888888888886</v>
      </c>
      <c r="AO77" s="187">
        <f t="shared" ref="AO77" si="831">AM76+AM77</f>
        <v>26.403888888888886</v>
      </c>
      <c r="AP77" s="174"/>
      <c r="AQ77" s="189">
        <f t="shared" si="695"/>
        <v>36.624681393372981</v>
      </c>
      <c r="AR77" s="189">
        <f t="shared" si="696"/>
        <v>0</v>
      </c>
      <c r="AS77" s="189">
        <f t="shared" si="697"/>
        <v>0</v>
      </c>
      <c r="AT77" s="189">
        <f t="shared" si="698"/>
        <v>3.1524936278674596</v>
      </c>
      <c r="AU77" s="189">
        <f t="shared" si="699"/>
        <v>5.1513933729821577</v>
      </c>
      <c r="AV77" s="190" t="s">
        <v>169</v>
      </c>
      <c r="AW77" s="189">
        <f t="shared" si="704"/>
        <v>8.2999999999999972</v>
      </c>
      <c r="AX77" s="189">
        <f t="shared" si="705"/>
        <v>0</v>
      </c>
      <c r="AY77" s="189">
        <f t="shared" si="706"/>
        <v>0</v>
      </c>
      <c r="AZ77" s="189">
        <f t="shared" si="707"/>
        <v>-0.10000000000000053</v>
      </c>
      <c r="BA77" s="189">
        <f t="shared" si="708"/>
        <v>0.95000000000000018</v>
      </c>
      <c r="BB77" s="190" t="s">
        <v>169</v>
      </c>
      <c r="BC77" s="189">
        <f>(AW76+AW77)/$AN77</f>
        <v>0.69977591483726653</v>
      </c>
      <c r="BD77" s="189">
        <f>(AX76+AX77)/$AN77</f>
        <v>0</v>
      </c>
      <c r="BE77" s="189">
        <f>(AY76+AY77)/$AN77</f>
        <v>1.2832027848233387E-2</v>
      </c>
      <c r="BF77" s="189">
        <f>(AZ76+AZ77)/$AN77</f>
        <v>-1.2051408479200939E-2</v>
      </c>
      <c r="BG77" s="189">
        <f>(BA76+BA77)/$AN77</f>
        <v>8.6754540240461378E-2</v>
      </c>
      <c r="BH77" s="189">
        <f t="shared" ref="BH77" si="832">(AW76+AW77)/$AN77</f>
        <v>0.69977591483726653</v>
      </c>
      <c r="BI77" s="189">
        <f t="shared" ref="BI77" si="833">(AX76+AX77)/$AN77</f>
        <v>0</v>
      </c>
      <c r="BJ77" s="189">
        <f t="shared" ref="BJ77" si="834">(AY76+AY77)/$AN77</f>
        <v>1.2832027848233387E-2</v>
      </c>
      <c r="BK77" s="189">
        <f t="shared" ref="BK77" si="835">(AZ76+AZ77)/$AN77</f>
        <v>-1.2051408479200939E-2</v>
      </c>
      <c r="BL77" s="189">
        <f t="shared" ref="BL77" si="836">(BA76+BA77)/$AN77</f>
        <v>8.6754540240461378E-2</v>
      </c>
      <c r="BN77" s="189">
        <v>0.20502304212756262</v>
      </c>
      <c r="BO77" s="189">
        <v>1.0684216488681153</v>
      </c>
      <c r="BP77" s="189">
        <v>1.3362162465325</v>
      </c>
      <c r="BQ77" s="189">
        <v>0</v>
      </c>
      <c r="BR77" s="189">
        <v>0</v>
      </c>
      <c r="BS77" s="189">
        <v>3.7294610749880084</v>
      </c>
      <c r="BT77" s="189">
        <v>0</v>
      </c>
      <c r="BU77" s="189">
        <v>3.6142091737774704</v>
      </c>
      <c r="BV77" s="189">
        <v>0.75665810646174614</v>
      </c>
      <c r="BW77" s="189">
        <v>1.5197354447310938</v>
      </c>
      <c r="BX77" s="189">
        <v>1.132065341081167</v>
      </c>
      <c r="BY77" s="189">
        <v>1.2274979575911695</v>
      </c>
      <c r="BZ77" s="189">
        <v>1.5085677123199985</v>
      </c>
      <c r="CA77" s="189">
        <v>0.53653917489654024</v>
      </c>
      <c r="CB77" s="189">
        <v>0.78452206962222182</v>
      </c>
      <c r="CC77" s="189">
        <v>4.4111091943304634</v>
      </c>
      <c r="CD77" s="189">
        <v>0.15847917615867643</v>
      </c>
      <c r="CE77" s="189">
        <v>1.8575575028278024</v>
      </c>
      <c r="CF77" s="189">
        <v>0.80145565735078406</v>
      </c>
      <c r="CG77" s="189">
        <v>0.20475460911717266</v>
      </c>
      <c r="CH77" s="189">
        <v>1.3360139056975333</v>
      </c>
      <c r="CI77" s="189">
        <v>22.055213649341031</v>
      </c>
      <c r="CJ77" s="189">
        <v>3.0683009499269192</v>
      </c>
      <c r="CK77" s="189">
        <v>0.48974572536704597</v>
      </c>
      <c r="CL77" s="189">
        <v>3.632557176678447E-2</v>
      </c>
      <c r="CM77" s="189">
        <v>1.0443182305753458</v>
      </c>
      <c r="CN77" s="189">
        <v>4.0433193111881476</v>
      </c>
      <c r="CO77" s="189">
        <v>3.8775359596795234E-2</v>
      </c>
      <c r="CP77" s="189">
        <v>1.3222329477353083</v>
      </c>
      <c r="CQ77" s="189">
        <v>0.50428893192691993</v>
      </c>
      <c r="CR77" s="189">
        <v>0.15081947686430938</v>
      </c>
      <c r="CS77" s="189">
        <v>0.5385624808005065</v>
      </c>
      <c r="CT77" s="189">
        <v>3.7167610128307191</v>
      </c>
      <c r="CU77" s="189">
        <v>0</v>
      </c>
      <c r="CW77" s="189">
        <f t="shared" ref="CW77:DQ77" si="837">(BN77*$W77/1000+($AB80-$AB76)*BN$18/1000)/(($W77+$AA77+$AC77)/1000)</f>
        <v>0.20389079932906717</v>
      </c>
      <c r="CX77" s="189">
        <f t="shared" si="837"/>
        <v>1.0625212744266177</v>
      </c>
      <c r="CY77" s="189">
        <f t="shared" si="837"/>
        <v>1.3288369724437479</v>
      </c>
      <c r="CZ77" s="189">
        <f t="shared" si="837"/>
        <v>0</v>
      </c>
      <c r="DA77" s="189">
        <f t="shared" si="837"/>
        <v>0</v>
      </c>
      <c r="DB77" s="189">
        <f t="shared" si="837"/>
        <v>3.708865070750607</v>
      </c>
      <c r="DC77" s="189">
        <f t="shared" si="837"/>
        <v>0</v>
      </c>
      <c r="DD77" s="189">
        <f t="shared" si="837"/>
        <v>3.5942496498781047</v>
      </c>
      <c r="DE77" s="189">
        <f t="shared" si="837"/>
        <v>0.75247945081858436</v>
      </c>
      <c r="DF77" s="189">
        <f t="shared" si="837"/>
        <v>1.5113426831416699</v>
      </c>
      <c r="DG77" s="189">
        <f t="shared" si="837"/>
        <v>1.1258134934031485</v>
      </c>
      <c r="DH77" s="189">
        <f t="shared" si="837"/>
        <v>1.220719081869553</v>
      </c>
      <c r="DI77" s="189">
        <f t="shared" si="837"/>
        <v>1.5002366246988599</v>
      </c>
      <c r="DJ77" s="189">
        <f t="shared" si="837"/>
        <v>0.53357612932574372</v>
      </c>
      <c r="DK77" s="189">
        <f t="shared" si="837"/>
        <v>0.7801895348282164</v>
      </c>
      <c r="DL77" s="189">
        <f t="shared" si="837"/>
        <v>4.3867487782190384</v>
      </c>
      <c r="DM77" s="189">
        <f t="shared" si="837"/>
        <v>0.15760397255202274</v>
      </c>
      <c r="DN77" s="189">
        <f t="shared" si="837"/>
        <v>1.8472991138996964</v>
      </c>
      <c r="DO77" s="189">
        <f t="shared" si="837"/>
        <v>0.79702960656677369</v>
      </c>
      <c r="DP77" s="189">
        <f t="shared" si="837"/>
        <v>0.20362384874396822</v>
      </c>
      <c r="DQ77" s="189">
        <f t="shared" si="837"/>
        <v>1.3286357490390508</v>
      </c>
      <c r="DR77" s="194">
        <f>(CI77*$W77/1000+($AB80-$AB76)*CI$18/1000+2220*(AD80-AD76)/1000)/(($W77+$AA77+$AC77)/1000)</f>
        <v>64.37181612281536</v>
      </c>
      <c r="DS77" s="189">
        <f t="shared" ref="DS77:ED77" si="838">(CJ77*$W77/1000+($AB80-$AB76)*CJ$18/1000)/(($W77+$AA77+$AC77)/1000)</f>
        <v>3.0513562123105005</v>
      </c>
      <c r="DT77" s="189">
        <f t="shared" si="838"/>
        <v>0.4870410973170155</v>
      </c>
      <c r="DU77" s="189">
        <f t="shared" si="838"/>
        <v>3.6124963256602569E-2</v>
      </c>
      <c r="DV77" s="189">
        <f t="shared" si="838"/>
        <v>1.0385509676197471</v>
      </c>
      <c r="DW77" s="189">
        <f t="shared" si="838"/>
        <v>4.0209900201747892</v>
      </c>
      <c r="DX77" s="189">
        <f t="shared" si="838"/>
        <v>3.8561222096897899E-2</v>
      </c>
      <c r="DY77" s="189">
        <f t="shared" si="838"/>
        <v>1.3149308966220719</v>
      </c>
      <c r="DZ77" s="189">
        <f t="shared" si="838"/>
        <v>0.50150398880242975</v>
      </c>
      <c r="EA77" s="189">
        <f t="shared" si="838"/>
        <v>0.14998657406089561</v>
      </c>
      <c r="EB77" s="189">
        <f t="shared" si="838"/>
        <v>0.53558826149277217</v>
      </c>
      <c r="EC77" s="189">
        <f t="shared" si="838"/>
        <v>3.6962351448754092</v>
      </c>
      <c r="ED77" s="189">
        <f t="shared" si="838"/>
        <v>0</v>
      </c>
      <c r="EE77" s="53" t="s">
        <v>17</v>
      </c>
      <c r="EF77" s="12" t="s">
        <v>168</v>
      </c>
      <c r="EG77" s="189">
        <f t="shared" ref="EG77" si="839">BN77-CW75</f>
        <v>-4.7533766707249532</v>
      </c>
      <c r="EH77" s="189">
        <f t="shared" ref="EH77" si="840">BO77-CX75</f>
        <v>-0.45472791506699939</v>
      </c>
      <c r="EI77" s="189">
        <f t="shared" ref="EI77" si="841">BP77-CY75</f>
        <v>-0.66344389712845886</v>
      </c>
      <c r="EJ77" s="189">
        <f t="shared" ref="EJ77" si="842">BQ77-CZ75</f>
        <v>-1.0663448962730437</v>
      </c>
      <c r="EK77" s="189">
        <f t="shared" ref="EK77" si="843">BR77-DA75</f>
        <v>-3.7666938832633161E-2</v>
      </c>
      <c r="EL77" s="189">
        <f t="shared" ref="EL77" si="844">BS77-DB75</f>
        <v>0.59411560131296648</v>
      </c>
      <c r="EM77" s="189">
        <f t="shared" ref="EM77" si="845">BT77-DC75</f>
        <v>-0.11762790302812365</v>
      </c>
      <c r="EN77" s="189">
        <f t="shared" ref="EN77" si="846">BU77-DD75</f>
        <v>1.2920783397307214</v>
      </c>
      <c r="EO77" s="189">
        <f t="shared" ref="EO77" si="847">BV77-DE75</f>
        <v>-0.14042521336939529</v>
      </c>
      <c r="EP77" s="189">
        <f t="shared" ref="EP77" si="848">BW77-DF75</f>
        <v>6.1461179939082067E-2</v>
      </c>
      <c r="EQ77" s="189">
        <f t="shared" ref="EQ77" si="849">BX77-DG75</f>
        <v>-0.92890289962930583</v>
      </c>
      <c r="ER77" s="189">
        <f t="shared" ref="ER77" si="850">BY77-DH75</f>
        <v>-1.5983490257948474</v>
      </c>
      <c r="ES77" s="189">
        <f t="shared" ref="ES77" si="851">BZ77-DI75</f>
        <v>-0.63733883651590184</v>
      </c>
      <c r="ET77" s="189">
        <f t="shared" ref="ET77" si="852">CA77-DJ75</f>
        <v>-0.20983574485575629</v>
      </c>
      <c r="EU77" s="189">
        <f t="shared" ref="EU77" si="853">CB77-DK75</f>
        <v>-0.28717596581627769</v>
      </c>
      <c r="EV77" s="189">
        <f t="shared" ref="EV77" si="854">CC77-DL75</f>
        <v>-0.4676136259940824</v>
      </c>
      <c r="EW77" s="189">
        <f t="shared" ref="EW77" si="855">CD77-DM75</f>
        <v>-1.5232332303813372</v>
      </c>
      <c r="EX77" s="189">
        <f t="shared" ref="EX77" si="856">CE77-DN75</f>
        <v>-0.50513194655963378</v>
      </c>
      <c r="EY77" s="189">
        <f t="shared" ref="EY77" si="857">CF77-DO75</f>
        <v>-0.21476867868185812</v>
      </c>
      <c r="EZ77" s="189">
        <f t="shared" ref="EZ77" si="858">CG77-DP75</f>
        <v>-0.23434784391972199</v>
      </c>
      <c r="FA77" s="189">
        <f t="shared" ref="FA77" si="859">CH77-DQ75</f>
        <v>-0.89926420933007511</v>
      </c>
      <c r="FB77" s="194">
        <f>CI77-DR75</f>
        <v>-23.672000018434286</v>
      </c>
      <c r="FC77" s="189">
        <f t="shared" ref="FC77" si="860">CJ77-DS75</f>
        <v>1.8143579536646179</v>
      </c>
      <c r="FD77" s="189">
        <f t="shared" ref="FD77" si="861">CK77-DT75</f>
        <v>0.18027811194502746</v>
      </c>
      <c r="FE77" s="189">
        <f t="shared" ref="FE77" si="862">CL77-DU75</f>
        <v>3.3202031240343537E-2</v>
      </c>
      <c r="FF77" s="189">
        <f t="shared" ref="FF77" si="863">CM77-DV75</f>
        <v>0.39775215298952959</v>
      </c>
      <c r="FG77" s="189">
        <f t="shared" ref="FG77" si="864">CN77-DW75</f>
        <v>0.99970963215332453</v>
      </c>
      <c r="FH77" s="189">
        <f t="shared" ref="FH77" si="865">CO77-DX75</f>
        <v>1.3948260978865947E-2</v>
      </c>
      <c r="FI77" s="189">
        <f t="shared" ref="FI77" si="866">CP77-DY75</f>
        <v>0.99687985401036339</v>
      </c>
      <c r="FJ77" s="189">
        <f t="shared" ref="FJ77" si="867">CQ77-DZ75</f>
        <v>5.582568264772847E-2</v>
      </c>
      <c r="FK77" s="189">
        <f t="shared" ref="FK77" si="868">CR77-EA75</f>
        <v>-0.23277625964031093</v>
      </c>
      <c r="FL77" s="189">
        <f t="shared" ref="FL77" si="869">CS77-EB75</f>
        <v>-0.29110234437729821</v>
      </c>
      <c r="FM77" s="189">
        <f t="shared" ref="FM77" si="870">CT77-EC75</f>
        <v>0.66512703926603267</v>
      </c>
      <c r="FN77" s="189">
        <f t="shared" ref="FN77" si="871">CU77-ED75</f>
        <v>0</v>
      </c>
      <c r="FO77" s="198">
        <f>BA76+BA77</f>
        <v>2.290657241115782</v>
      </c>
    </row>
    <row r="78" spans="1:171" x14ac:dyDescent="0.2">
      <c r="A78" s="17" t="s">
        <v>17</v>
      </c>
      <c r="B78" s="12" t="s">
        <v>171</v>
      </c>
      <c r="C78" s="28">
        <v>42419</v>
      </c>
      <c r="D78" s="63">
        <v>0.41180555555555554</v>
      </c>
      <c r="E78" s="10">
        <f t="shared" si="748"/>
        <v>205.95</v>
      </c>
      <c r="F78" s="76">
        <f t="shared" si="689"/>
        <v>8.5812499999999989</v>
      </c>
      <c r="G78" s="53">
        <v>13.8</v>
      </c>
      <c r="H78" s="53">
        <v>14.1</v>
      </c>
      <c r="I78">
        <v>98.2</v>
      </c>
      <c r="J78">
        <v>13.7</v>
      </c>
      <c r="K78" s="53">
        <f t="shared" si="690"/>
        <v>0.29999999999999893</v>
      </c>
      <c r="L78" s="53">
        <f t="shared" ref="L78:L83" si="872">H$77-H78</f>
        <v>0.20000000000000107</v>
      </c>
      <c r="M78">
        <v>2</v>
      </c>
      <c r="N78" s="57">
        <v>21.9</v>
      </c>
      <c r="O78" s="60">
        <v>0</v>
      </c>
      <c r="P78" s="61">
        <v>0</v>
      </c>
      <c r="Q78" s="33">
        <v>3.2</v>
      </c>
      <c r="R78" s="61">
        <v>6.12</v>
      </c>
      <c r="S78" s="60"/>
      <c r="T78" s="60">
        <v>104</v>
      </c>
      <c r="U78" s="75">
        <v>6.85</v>
      </c>
      <c r="V78" s="60">
        <v>4</v>
      </c>
      <c r="W78" s="71">
        <f t="shared" si="691"/>
        <v>224.4</v>
      </c>
      <c r="X78" s="85">
        <f t="shared" si="692"/>
        <v>97</v>
      </c>
      <c r="Y78" s="33">
        <v>0</v>
      </c>
      <c r="Z78" s="33">
        <f t="shared" si="683"/>
        <v>0</v>
      </c>
      <c r="AA78" s="33">
        <v>0</v>
      </c>
      <c r="AB78" s="33">
        <f t="shared" si="684"/>
        <v>40</v>
      </c>
      <c r="AC78" s="33">
        <v>1.3</v>
      </c>
      <c r="AD78" s="33">
        <f t="shared" si="685"/>
        <v>4.4000000000000004</v>
      </c>
      <c r="AE78" s="22">
        <f t="shared" si="686"/>
        <v>205.95</v>
      </c>
      <c r="AF78" s="54">
        <f t="shared" si="693"/>
        <v>-604.44098024364746</v>
      </c>
      <c r="AG78" s="167">
        <f t="shared" si="64"/>
        <v>-1.1467574225039155E-3</v>
      </c>
      <c r="AH78"/>
      <c r="AI78" s="22">
        <f t="shared" si="694"/>
        <v>3078780000</v>
      </c>
      <c r="AJ78" s="174">
        <f t="shared" si="700"/>
        <v>-7.1132986862851924E-2</v>
      </c>
      <c r="AK78" s="174">
        <f t="shared" si="701"/>
        <v>-2.8548355931579377E-3</v>
      </c>
      <c r="AL78" s="172"/>
      <c r="AM78" s="187">
        <f t="shared" si="702"/>
        <v>14.534722222222216</v>
      </c>
      <c r="AN78" s="187"/>
      <c r="AO78" s="187"/>
      <c r="AP78" s="174"/>
      <c r="AQ78" s="189">
        <f t="shared" si="695"/>
        <v>34.56074435090828</v>
      </c>
      <c r="AR78" s="189">
        <f t="shared" si="696"/>
        <v>0</v>
      </c>
      <c r="AS78" s="189">
        <f t="shared" si="697"/>
        <v>0</v>
      </c>
      <c r="AT78" s="189">
        <f t="shared" si="698"/>
        <v>3.1815684536996014</v>
      </c>
      <c r="AU78" s="189">
        <f t="shared" si="699"/>
        <v>6.0847496677004864</v>
      </c>
      <c r="AV78" s="190" t="s">
        <v>172</v>
      </c>
      <c r="AW78" s="189">
        <f t="shared" si="704"/>
        <v>14.724681393372983</v>
      </c>
      <c r="AX78" s="189">
        <f t="shared" si="705"/>
        <v>0</v>
      </c>
      <c r="AY78" s="189">
        <f t="shared" si="706"/>
        <v>0</v>
      </c>
      <c r="AZ78" s="189">
        <f t="shared" si="707"/>
        <v>-4.7506372132540609E-2</v>
      </c>
      <c r="BA78" s="189">
        <f t="shared" si="708"/>
        <v>0.96860662701784239</v>
      </c>
      <c r="BB78" s="190" t="s">
        <v>172</v>
      </c>
      <c r="BC78" s="189"/>
      <c r="BD78" s="189"/>
      <c r="BE78" s="189"/>
      <c r="BF78" s="189"/>
      <c r="BG78" s="189"/>
      <c r="BH78" s="189"/>
      <c r="BI78" s="189"/>
      <c r="BJ78" s="189"/>
      <c r="BK78" s="189"/>
      <c r="BL78" s="189"/>
      <c r="BN78" s="189"/>
      <c r="BO78" s="189"/>
      <c r="BP78" s="189"/>
      <c r="BQ78" s="189"/>
      <c r="BR78" s="189"/>
      <c r="BS78" s="189"/>
      <c r="BT78" s="189"/>
      <c r="BU78" s="189"/>
      <c r="BV78" s="189"/>
      <c r="BW78" s="189"/>
      <c r="BX78" s="189"/>
      <c r="BY78" s="189"/>
      <c r="BZ78" s="189"/>
      <c r="CA78" s="189"/>
      <c r="CB78" s="189"/>
      <c r="CC78" s="189"/>
      <c r="CD78" s="189"/>
      <c r="CE78" s="189"/>
      <c r="CF78" s="189"/>
      <c r="CG78" s="189"/>
      <c r="CH78" s="189"/>
      <c r="CI78" s="189"/>
      <c r="CJ78" s="189"/>
      <c r="CK78" s="189"/>
      <c r="CL78" s="189"/>
      <c r="CM78" s="189"/>
      <c r="CN78" s="189"/>
      <c r="CO78" s="189"/>
      <c r="CP78" s="189"/>
      <c r="CQ78" s="189"/>
      <c r="CR78" s="189"/>
      <c r="CS78" s="189"/>
      <c r="CT78" s="189"/>
      <c r="CU78" s="189"/>
      <c r="CW78" s="189"/>
      <c r="CX78" s="189"/>
      <c r="CY78" s="189"/>
      <c r="CZ78" s="189"/>
      <c r="DA78" s="189"/>
      <c r="DB78" s="189"/>
      <c r="DC78" s="189"/>
      <c r="DD78" s="189"/>
      <c r="DE78" s="189"/>
      <c r="DF78" s="189"/>
      <c r="DG78" s="189"/>
      <c r="DH78" s="189"/>
      <c r="DI78" s="189"/>
      <c r="DJ78" s="189"/>
      <c r="DK78" s="189"/>
      <c r="DL78" s="189"/>
      <c r="DM78" s="189"/>
      <c r="DN78" s="189"/>
      <c r="DO78" s="189"/>
      <c r="DP78" s="189"/>
      <c r="DQ78" s="189"/>
      <c r="DR78" s="194"/>
      <c r="DS78" s="189"/>
      <c r="DT78" s="189"/>
      <c r="DU78" s="189"/>
      <c r="DV78" s="189"/>
      <c r="DW78" s="189"/>
      <c r="DX78" s="189"/>
      <c r="DY78" s="189"/>
      <c r="DZ78" s="189"/>
      <c r="EA78" s="189"/>
      <c r="EB78" s="189"/>
      <c r="EC78" s="189"/>
      <c r="ED78" s="189"/>
      <c r="EE78" s="53" t="s">
        <v>17</v>
      </c>
      <c r="EF78" s="12" t="s">
        <v>171</v>
      </c>
      <c r="EG78" s="189"/>
      <c r="EH78" s="189"/>
      <c r="EI78" s="189"/>
      <c r="EJ78" s="189"/>
      <c r="EK78" s="189"/>
      <c r="EL78" s="189"/>
      <c r="EM78" s="189"/>
      <c r="EN78" s="189"/>
      <c r="EO78" s="189"/>
      <c r="EP78" s="189"/>
      <c r="EQ78" s="189"/>
      <c r="ER78" s="189"/>
      <c r="ES78" s="189"/>
      <c r="ET78" s="189"/>
      <c r="EU78" s="189"/>
      <c r="EV78" s="189"/>
      <c r="EW78" s="189"/>
      <c r="EX78" s="189"/>
      <c r="EY78" s="189"/>
      <c r="EZ78" s="189"/>
      <c r="FA78" s="189"/>
      <c r="FB78" s="194"/>
      <c r="FC78" s="189"/>
      <c r="FD78" s="189"/>
      <c r="FE78" s="189"/>
      <c r="FF78" s="189"/>
      <c r="FG78" s="189"/>
      <c r="FH78" s="189"/>
      <c r="FI78" s="189"/>
      <c r="FJ78" s="189"/>
      <c r="FK78" s="189"/>
      <c r="FL78" s="189"/>
      <c r="FM78" s="189"/>
      <c r="FN78" s="189"/>
      <c r="FO78" s="6"/>
    </row>
    <row r="79" spans="1:171" ht="15" customHeight="1" x14ac:dyDescent="0.2">
      <c r="A79" s="17" t="s">
        <v>17</v>
      </c>
      <c r="B79" s="12" t="s">
        <v>173</v>
      </c>
      <c r="C79" s="28">
        <v>42420</v>
      </c>
      <c r="D79" s="63">
        <v>0.53541666666666665</v>
      </c>
      <c r="E79" s="10">
        <f t="shared" si="748"/>
        <v>232.91666666666666</v>
      </c>
      <c r="F79" s="76">
        <f t="shared" si="689"/>
        <v>9.7048611111111107</v>
      </c>
      <c r="G79" s="53">
        <v>11.9</v>
      </c>
      <c r="H79" s="53">
        <v>12.4</v>
      </c>
      <c r="I79">
        <v>96.4</v>
      </c>
      <c r="J79">
        <v>13.4</v>
      </c>
      <c r="K79" s="53">
        <f t="shared" si="690"/>
        <v>0.5</v>
      </c>
      <c r="L79" s="53">
        <f t="shared" si="872"/>
        <v>1.9000000000000004</v>
      </c>
      <c r="M79">
        <v>2</v>
      </c>
      <c r="N79" s="57">
        <v>25.3</v>
      </c>
      <c r="O79" s="60">
        <v>0</v>
      </c>
      <c r="P79" s="61">
        <v>0</v>
      </c>
      <c r="Q79" s="33">
        <v>3.02</v>
      </c>
      <c r="R79" s="61">
        <v>6.31</v>
      </c>
      <c r="S79" s="60"/>
      <c r="T79" s="60">
        <v>102</v>
      </c>
      <c r="U79" s="75">
        <v>7.36</v>
      </c>
      <c r="V79" s="60">
        <v>4</v>
      </c>
      <c r="W79" s="71">
        <f t="shared" si="691"/>
        <v>221</v>
      </c>
      <c r="X79" s="85">
        <f t="shared" si="692"/>
        <v>101</v>
      </c>
      <c r="Y79" s="33">
        <v>0</v>
      </c>
      <c r="Z79" s="33">
        <f t="shared" si="683"/>
        <v>0</v>
      </c>
      <c r="AA79" s="33">
        <v>0</v>
      </c>
      <c r="AB79" s="33">
        <f t="shared" si="684"/>
        <v>40</v>
      </c>
      <c r="AC79" s="33">
        <v>0.6</v>
      </c>
      <c r="AD79" s="33">
        <f t="shared" si="685"/>
        <v>5</v>
      </c>
      <c r="AE79" s="22">
        <f t="shared" si="686"/>
        <v>232.91666666666666</v>
      </c>
      <c r="AF79" s="54">
        <f t="shared" si="693"/>
        <v>-126.1854096789147</v>
      </c>
      <c r="AG79" s="167">
        <f t="shared" si="64"/>
        <v>-5.4930849955133016E-3</v>
      </c>
      <c r="AH79">
        <f>LN(G79/G77)/(AE79-AE77)</f>
        <v>-3.405786658973297E-3</v>
      </c>
      <c r="AI79" s="22">
        <f t="shared" si="694"/>
        <v>2622760000</v>
      </c>
      <c r="AJ79" s="174">
        <f t="shared" si="700"/>
        <v>-0.16030621620540272</v>
      </c>
      <c r="AK79" s="174">
        <f t="shared" si="701"/>
        <v>-5.9446062869741422E-3</v>
      </c>
      <c r="AL79" s="172">
        <f>LN(AI79/AI77)/(AE79-AE77)</f>
        <v>-4.4607620250868233E-3</v>
      </c>
      <c r="AM79" s="187">
        <f t="shared" si="702"/>
        <v>14.43840277777778</v>
      </c>
      <c r="AN79" s="187">
        <f>AM78+AM79</f>
        <v>28.973124999999996</v>
      </c>
      <c r="AO79" s="187"/>
      <c r="AP79" s="174"/>
      <c r="AQ79" s="189">
        <f t="shared" si="695"/>
        <v>31.242328519855597</v>
      </c>
      <c r="AR79" s="189">
        <f t="shared" si="696"/>
        <v>0</v>
      </c>
      <c r="AS79" s="189">
        <f t="shared" si="697"/>
        <v>0</v>
      </c>
      <c r="AT79" s="189">
        <f t="shared" si="698"/>
        <v>3.011823104693141</v>
      </c>
      <c r="AU79" s="189">
        <f t="shared" si="699"/>
        <v>6.2929151624548734</v>
      </c>
      <c r="AV79" s="190" t="s">
        <v>174</v>
      </c>
      <c r="AW79" s="189">
        <f t="shared" si="704"/>
        <v>9.2607443509082792</v>
      </c>
      <c r="AX79" s="189">
        <f t="shared" si="705"/>
        <v>0</v>
      </c>
      <c r="AY79" s="189">
        <f t="shared" si="706"/>
        <v>0</v>
      </c>
      <c r="AZ79" s="189">
        <f t="shared" si="707"/>
        <v>0.16156845369960138</v>
      </c>
      <c r="BA79" s="189">
        <f t="shared" si="708"/>
        <v>0.22525033229951319</v>
      </c>
      <c r="BB79" s="190" t="s">
        <v>174</v>
      </c>
      <c r="BC79" s="189">
        <f>(AW78+AW79)/$AN79</f>
        <v>0.82785083570658202</v>
      </c>
      <c r="BD79" s="189">
        <f>(AX78+AX79)/$AN79</f>
        <v>0</v>
      </c>
      <c r="BE79" s="189">
        <f>(AY78+AY79)/$AN79</f>
        <v>0</v>
      </c>
      <c r="BF79" s="189">
        <f>(AZ78+AZ79)/$AN79</f>
        <v>3.9368235758849204E-3</v>
      </c>
      <c r="BG79" s="189">
        <f>(BA78+BA79)/$AN79</f>
        <v>4.1205667642594847E-2</v>
      </c>
      <c r="BH79" s="189"/>
      <c r="BI79" s="189"/>
      <c r="BJ79" s="189"/>
      <c r="BK79" s="189"/>
      <c r="BL79" s="189"/>
      <c r="BN79" s="189"/>
      <c r="BO79" s="189"/>
      <c r="BP79" s="189"/>
      <c r="BQ79" s="189"/>
      <c r="BR79" s="189"/>
      <c r="BS79" s="189"/>
      <c r="BT79" s="189"/>
      <c r="BU79" s="189"/>
      <c r="BV79" s="189"/>
      <c r="BW79" s="189"/>
      <c r="BX79" s="189"/>
      <c r="BY79" s="189"/>
      <c r="BZ79" s="189"/>
      <c r="CA79" s="189"/>
      <c r="CB79" s="189"/>
      <c r="CC79" s="189"/>
      <c r="CD79" s="189"/>
      <c r="CE79" s="189"/>
      <c r="CF79" s="189"/>
      <c r="CG79" s="189"/>
      <c r="CH79" s="189"/>
      <c r="CI79" s="189"/>
      <c r="CJ79" s="189"/>
      <c r="CK79" s="189"/>
      <c r="CL79" s="189"/>
      <c r="CM79" s="189"/>
      <c r="CN79" s="189"/>
      <c r="CO79" s="189"/>
      <c r="CP79" s="189"/>
      <c r="CQ79" s="189"/>
      <c r="CR79" s="189"/>
      <c r="CS79" s="189"/>
      <c r="CT79" s="189"/>
      <c r="CU79" s="189"/>
      <c r="CW79" s="189"/>
      <c r="CX79" s="189"/>
      <c r="CY79" s="189"/>
      <c r="CZ79" s="189"/>
      <c r="DA79" s="189"/>
      <c r="DB79" s="189"/>
      <c r="DC79" s="189"/>
      <c r="DD79" s="189"/>
      <c r="DE79" s="189"/>
      <c r="DF79" s="189"/>
      <c r="DG79" s="189"/>
      <c r="DH79" s="189"/>
      <c r="DI79" s="189"/>
      <c r="DJ79" s="189"/>
      <c r="DK79" s="189"/>
      <c r="DL79" s="189"/>
      <c r="DM79" s="189"/>
      <c r="DN79" s="189"/>
      <c r="DO79" s="189"/>
      <c r="DP79" s="189"/>
      <c r="DQ79" s="189"/>
      <c r="DR79" s="194"/>
      <c r="DS79" s="189"/>
      <c r="DT79" s="189"/>
      <c r="DU79" s="189"/>
      <c r="DV79" s="189"/>
      <c r="DW79" s="189"/>
      <c r="DX79" s="189"/>
      <c r="DY79" s="189"/>
      <c r="DZ79" s="189"/>
      <c r="EA79" s="189"/>
      <c r="EB79" s="189"/>
      <c r="EC79" s="189"/>
      <c r="ED79" s="189"/>
      <c r="EE79" s="53" t="s">
        <v>17</v>
      </c>
      <c r="EF79" s="12" t="s">
        <v>173</v>
      </c>
      <c r="EG79" s="189"/>
      <c r="EH79" s="189"/>
      <c r="EI79" s="189"/>
      <c r="EJ79" s="189"/>
      <c r="EK79" s="189"/>
      <c r="EL79" s="189"/>
      <c r="EM79" s="189"/>
      <c r="EN79" s="189"/>
      <c r="EO79" s="189"/>
      <c r="EP79" s="189"/>
      <c r="EQ79" s="189"/>
      <c r="ER79" s="189"/>
      <c r="ES79" s="189"/>
      <c r="ET79" s="189"/>
      <c r="EU79" s="189"/>
      <c r="EV79" s="189"/>
      <c r="EW79" s="189"/>
      <c r="EX79" s="189"/>
      <c r="EY79" s="189"/>
      <c r="EZ79" s="189"/>
      <c r="FA79" s="189"/>
      <c r="FB79" s="194"/>
      <c r="FC79" s="189"/>
      <c r="FD79" s="189"/>
      <c r="FE79" s="189"/>
      <c r="FF79" s="189"/>
      <c r="FG79" s="189"/>
      <c r="FH79" s="189"/>
      <c r="FI79" s="189"/>
      <c r="FJ79" s="189"/>
      <c r="FK79" s="189"/>
      <c r="FL79" s="189"/>
      <c r="FM79" s="189"/>
      <c r="FN79" s="189"/>
      <c r="FO79" s="6"/>
    </row>
    <row r="80" spans="1:171" ht="14.25" customHeight="1" x14ac:dyDescent="0.2">
      <c r="A80" s="17" t="s">
        <v>17</v>
      </c>
      <c r="B80" s="12" t="s">
        <v>175</v>
      </c>
      <c r="C80" s="28">
        <v>42421</v>
      </c>
      <c r="D80" s="63">
        <v>0.52847222222222223</v>
      </c>
      <c r="E80" s="10">
        <f t="shared" si="748"/>
        <v>256.75</v>
      </c>
      <c r="F80" s="76">
        <f t="shared" si="689"/>
        <v>10.697916666666666</v>
      </c>
      <c r="G80" s="53">
        <v>10.8</v>
      </c>
      <c r="H80" s="53">
        <v>11.3</v>
      </c>
      <c r="I80">
        <v>95.8</v>
      </c>
      <c r="J80">
        <v>13.6</v>
      </c>
      <c r="K80" s="53">
        <f t="shared" si="690"/>
        <v>0.5</v>
      </c>
      <c r="L80" s="53">
        <f t="shared" si="872"/>
        <v>3</v>
      </c>
      <c r="M80">
        <v>2</v>
      </c>
      <c r="N80" s="57">
        <v>20.8</v>
      </c>
      <c r="O80" s="60">
        <v>0</v>
      </c>
      <c r="P80" s="61">
        <v>0</v>
      </c>
      <c r="Q80" s="33">
        <v>3.18</v>
      </c>
      <c r="R80" s="61">
        <v>6.54</v>
      </c>
      <c r="S80" s="60"/>
      <c r="T80" s="60">
        <v>102</v>
      </c>
      <c r="U80" s="75">
        <v>7.79</v>
      </c>
      <c r="V80" s="60">
        <v>4</v>
      </c>
      <c r="W80" s="71">
        <f t="shared" si="691"/>
        <v>218.3</v>
      </c>
      <c r="X80" s="85">
        <f t="shared" si="692"/>
        <v>105</v>
      </c>
      <c r="Y80" s="33">
        <v>0</v>
      </c>
      <c r="Z80" s="33">
        <f t="shared" si="683"/>
        <v>0</v>
      </c>
      <c r="AA80" s="33">
        <v>0</v>
      </c>
      <c r="AB80" s="33">
        <f t="shared" si="684"/>
        <v>40</v>
      </c>
      <c r="AC80" s="33">
        <v>1.3</v>
      </c>
      <c r="AD80" s="33">
        <f t="shared" si="685"/>
        <v>6.3</v>
      </c>
      <c r="AE80" s="22">
        <f t="shared" si="686"/>
        <v>256.75</v>
      </c>
      <c r="AF80" s="54">
        <f t="shared" si="693"/>
        <v>-170.32293900120672</v>
      </c>
      <c r="AG80" s="167">
        <f t="shared" si="64"/>
        <v>-4.0696055659011051E-3</v>
      </c>
      <c r="AH80"/>
      <c r="AI80" s="22">
        <f t="shared" si="694"/>
        <v>2343600000.0000005</v>
      </c>
      <c r="AJ80" s="174">
        <f t="shared" si="700"/>
        <v>-0.11253898972560937</v>
      </c>
      <c r="AK80" s="174">
        <f t="shared" si="701"/>
        <v>-4.7219156528227691E-3</v>
      </c>
      <c r="AL80" s="172"/>
      <c r="AM80" s="187">
        <f t="shared" si="702"/>
        <v>11.271180555555562</v>
      </c>
      <c r="AN80" s="187"/>
      <c r="AO80" s="187"/>
      <c r="AP80" s="174"/>
      <c r="AQ80" s="189">
        <f t="shared" si="695"/>
        <v>33.818943533697635</v>
      </c>
      <c r="AR80" s="189">
        <f t="shared" si="696"/>
        <v>0</v>
      </c>
      <c r="AS80" s="189">
        <f t="shared" si="697"/>
        <v>0</v>
      </c>
      <c r="AT80" s="189">
        <f t="shared" si="698"/>
        <v>3.1611748633879784</v>
      </c>
      <c r="AU80" s="189">
        <f t="shared" si="699"/>
        <v>6.5012841530054644</v>
      </c>
      <c r="AV80" s="190" t="s">
        <v>176</v>
      </c>
      <c r="AW80" s="189">
        <f t="shared" si="704"/>
        <v>10.442328519855597</v>
      </c>
      <c r="AX80" s="189">
        <f t="shared" si="705"/>
        <v>0</v>
      </c>
      <c r="AY80" s="189">
        <f t="shared" si="706"/>
        <v>0</v>
      </c>
      <c r="AZ80" s="189">
        <f t="shared" si="707"/>
        <v>-0.1681768953068592</v>
      </c>
      <c r="BA80" s="189">
        <f t="shared" si="708"/>
        <v>0.24708483754512667</v>
      </c>
      <c r="BB80" s="190" t="s">
        <v>176</v>
      </c>
      <c r="BC80" s="189"/>
      <c r="BD80" s="189"/>
      <c r="BE80" s="189"/>
      <c r="BF80" s="189"/>
      <c r="BG80" s="189"/>
      <c r="BH80" s="189"/>
      <c r="BI80" s="189"/>
      <c r="BJ80" s="189"/>
      <c r="BK80" s="189"/>
      <c r="BL80" s="189"/>
      <c r="BN80" s="189"/>
      <c r="BO80" s="189"/>
      <c r="BP80" s="189"/>
      <c r="BQ80" s="189"/>
      <c r="BR80" s="189"/>
      <c r="BS80" s="189"/>
      <c r="BT80" s="189"/>
      <c r="BU80" s="189"/>
      <c r="BV80" s="189"/>
      <c r="BW80" s="189"/>
      <c r="BX80" s="189"/>
      <c r="BY80" s="189"/>
      <c r="BZ80" s="189"/>
      <c r="CA80" s="189"/>
      <c r="CB80" s="189"/>
      <c r="CC80" s="189"/>
      <c r="CD80" s="189"/>
      <c r="CE80" s="189"/>
      <c r="CF80" s="189"/>
      <c r="CG80" s="189"/>
      <c r="CH80" s="189"/>
      <c r="CI80" s="189"/>
      <c r="CJ80" s="189"/>
      <c r="CK80" s="189"/>
      <c r="CL80" s="189"/>
      <c r="CM80" s="189"/>
      <c r="CN80" s="189"/>
      <c r="CO80" s="189"/>
      <c r="CP80" s="189"/>
      <c r="CQ80" s="189"/>
      <c r="CR80" s="189"/>
      <c r="CS80" s="189"/>
      <c r="CT80" s="189"/>
      <c r="CU80" s="189"/>
      <c r="CW80" s="189"/>
      <c r="CX80" s="189"/>
      <c r="CY80" s="189"/>
      <c r="CZ80" s="189"/>
      <c r="DA80" s="189"/>
      <c r="DB80" s="189"/>
      <c r="DC80" s="189"/>
      <c r="DD80" s="189"/>
      <c r="DE80" s="189"/>
      <c r="DF80" s="189"/>
      <c r="DG80" s="189"/>
      <c r="DH80" s="189"/>
      <c r="DI80" s="189"/>
      <c r="DJ80" s="189"/>
      <c r="DK80" s="189"/>
      <c r="DL80" s="189"/>
      <c r="DM80" s="189"/>
      <c r="DN80" s="189"/>
      <c r="DO80" s="189"/>
      <c r="DP80" s="189"/>
      <c r="DQ80" s="189"/>
      <c r="DR80" s="194"/>
      <c r="DS80" s="189"/>
      <c r="DT80" s="189"/>
      <c r="DU80" s="189"/>
      <c r="DV80" s="189"/>
      <c r="DW80" s="189"/>
      <c r="DX80" s="189"/>
      <c r="DY80" s="189"/>
      <c r="DZ80" s="189"/>
      <c r="EA80" s="189"/>
      <c r="EB80" s="189"/>
      <c r="EC80" s="189"/>
      <c r="ED80" s="189"/>
      <c r="EE80" s="53" t="s">
        <v>17</v>
      </c>
      <c r="EF80" s="12" t="s">
        <v>175</v>
      </c>
      <c r="EG80" s="189"/>
      <c r="EH80" s="189"/>
      <c r="EI80" s="189"/>
      <c r="EJ80" s="189"/>
      <c r="EK80" s="189"/>
      <c r="EL80" s="189"/>
      <c r="EM80" s="189"/>
      <c r="EN80" s="189"/>
      <c r="EO80" s="189"/>
      <c r="EP80" s="189"/>
      <c r="EQ80" s="189"/>
      <c r="ER80" s="189"/>
      <c r="ES80" s="189"/>
      <c r="ET80" s="189"/>
      <c r="EU80" s="189"/>
      <c r="EV80" s="189"/>
      <c r="EW80" s="189"/>
      <c r="EX80" s="189"/>
      <c r="EY80" s="189"/>
      <c r="EZ80" s="189"/>
      <c r="FA80" s="189"/>
      <c r="FB80" s="194"/>
      <c r="FC80" s="189"/>
      <c r="FD80" s="189"/>
      <c r="FE80" s="189"/>
      <c r="FF80" s="189"/>
      <c r="FG80" s="189"/>
      <c r="FH80" s="189"/>
      <c r="FI80" s="189"/>
      <c r="FJ80" s="189"/>
      <c r="FK80" s="189"/>
      <c r="FL80" s="189"/>
      <c r="FM80" s="189"/>
      <c r="FN80" s="189"/>
      <c r="FO80" s="6"/>
    </row>
    <row r="81" spans="1:171" x14ac:dyDescent="0.2">
      <c r="A81" s="17" t="s">
        <v>17</v>
      </c>
      <c r="B81" s="12" t="s">
        <v>177</v>
      </c>
      <c r="C81" s="28">
        <v>42422</v>
      </c>
      <c r="D81" s="63">
        <v>0.3527777777777778</v>
      </c>
      <c r="E81" s="10">
        <f t="shared" si="748"/>
        <v>276.5333333333333</v>
      </c>
      <c r="F81" s="76">
        <f t="shared" si="689"/>
        <v>11.522222222222222</v>
      </c>
      <c r="G81" s="53">
        <v>9.65</v>
      </c>
      <c r="H81" s="53">
        <v>10.1</v>
      </c>
      <c r="I81">
        <v>95.6</v>
      </c>
      <c r="J81">
        <v>12.7</v>
      </c>
      <c r="K81" s="53">
        <f t="shared" si="690"/>
        <v>0.44999999999999929</v>
      </c>
      <c r="L81" s="53">
        <f t="shared" si="872"/>
        <v>4.2000000000000011</v>
      </c>
      <c r="M81">
        <v>1</v>
      </c>
      <c r="N81" s="57">
        <v>29.4</v>
      </c>
      <c r="O81" s="60">
        <v>0</v>
      </c>
      <c r="P81" s="33">
        <v>0</v>
      </c>
      <c r="Q81" s="33">
        <v>3.33</v>
      </c>
      <c r="R81" s="61">
        <v>6.79</v>
      </c>
      <c r="S81" s="60"/>
      <c r="T81" s="60">
        <v>102</v>
      </c>
      <c r="U81" s="75">
        <v>8.2100000000000009</v>
      </c>
      <c r="V81" s="60">
        <v>12</v>
      </c>
      <c r="W81" s="71">
        <f t="shared" si="691"/>
        <v>216</v>
      </c>
      <c r="X81" s="85">
        <f t="shared" si="692"/>
        <v>117</v>
      </c>
      <c r="Y81" s="33">
        <v>1</v>
      </c>
      <c r="Z81" s="33">
        <f t="shared" si="683"/>
        <v>1</v>
      </c>
      <c r="AA81" s="33">
        <v>0</v>
      </c>
      <c r="AB81" s="33">
        <f t="shared" si="684"/>
        <v>40</v>
      </c>
      <c r="AC81" s="33">
        <v>0.7</v>
      </c>
      <c r="AD81" s="33">
        <f t="shared" si="685"/>
        <v>7</v>
      </c>
      <c r="AE81" s="22">
        <f t="shared" si="686"/>
        <v>276.5333333333333</v>
      </c>
      <c r="AF81" s="54">
        <f t="shared" si="693"/>
        <v>-121.79570714197348</v>
      </c>
      <c r="AG81" s="167">
        <f t="shared" si="64"/>
        <v>-5.6910641337462337E-3</v>
      </c>
      <c r="AH81">
        <f>LN(G81/G79)/(AE81-AE79)</f>
        <v>-4.8050550576978811E-3</v>
      </c>
      <c r="AI81" s="22">
        <f t="shared" si="694"/>
        <v>2067995000.0000002</v>
      </c>
      <c r="AJ81" s="174">
        <f t="shared" si="700"/>
        <v>-0.12510866984020774</v>
      </c>
      <c r="AK81" s="174">
        <f t="shared" si="701"/>
        <v>-6.3239428731360374E-3</v>
      </c>
      <c r="AL81" s="172">
        <f>LN(AI81/AI79)/(AE81-AE79)</f>
        <v>-5.4485516140424274E-3</v>
      </c>
      <c r="AM81" s="187">
        <f t="shared" si="702"/>
        <v>8.428524305555543</v>
      </c>
      <c r="AN81" s="187">
        <f>AM80+AM81</f>
        <v>19.699704861111105</v>
      </c>
      <c r="AO81" s="187">
        <f t="shared" ref="AO81" si="873">AM80+AM81+AM79+AM78</f>
        <v>48.672829861111097</v>
      </c>
      <c r="AP81" s="174"/>
      <c r="AQ81" s="189">
        <f t="shared" si="695"/>
        <v>36.47623442547301</v>
      </c>
      <c r="AR81" s="189">
        <f t="shared" si="696"/>
        <v>0</v>
      </c>
      <c r="AS81" s="189">
        <f t="shared" si="697"/>
        <v>0</v>
      </c>
      <c r="AT81" s="189">
        <f t="shared" si="698"/>
        <v>3.3192431933548683</v>
      </c>
      <c r="AU81" s="189">
        <f t="shared" si="699"/>
        <v>6.7680664513151836</v>
      </c>
      <c r="AV81" s="190" t="s">
        <v>178</v>
      </c>
      <c r="AW81" s="189">
        <f t="shared" si="704"/>
        <v>4.4189435336976359</v>
      </c>
      <c r="AX81" s="189">
        <f t="shared" si="705"/>
        <v>0</v>
      </c>
      <c r="AY81" s="189">
        <f t="shared" si="706"/>
        <v>0</v>
      </c>
      <c r="AZ81" s="189">
        <f t="shared" si="707"/>
        <v>-0.1688251366120217</v>
      </c>
      <c r="BA81" s="189">
        <f t="shared" si="708"/>
        <v>0.28871584699453567</v>
      </c>
      <c r="BB81" s="190" t="s">
        <v>178</v>
      </c>
      <c r="BC81" s="189">
        <f>(AW80+AW81)/$AN81</f>
        <v>0.75439059408908449</v>
      </c>
      <c r="BD81" s="189">
        <f>(AX80+AX81)/$AN81</f>
        <v>0</v>
      </c>
      <c r="BE81" s="189">
        <f>(AY80+AY81)/$AN81</f>
        <v>0</v>
      </c>
      <c r="BF81" s="189">
        <f>(AZ80+AZ81)/$AN81</f>
        <v>-1.7106958418658932E-2</v>
      </c>
      <c r="BG81" s="189">
        <f>(BA80+BA81)/$AN81</f>
        <v>2.7198411768969113E-2</v>
      </c>
      <c r="BH81" s="189">
        <f t="shared" ref="BH81:BL81" si="874">(AW80+AW81+AW79+AW78)/$AO81</f>
        <v>0.79811874322253973</v>
      </c>
      <c r="BI81" s="189">
        <f t="shared" si="874"/>
        <v>0</v>
      </c>
      <c r="BJ81" s="189">
        <f t="shared" si="874"/>
        <v>0</v>
      </c>
      <c r="BK81" s="189">
        <f t="shared" si="874"/>
        <v>-4.580377820397618E-3</v>
      </c>
      <c r="BL81" s="189">
        <f t="shared" si="874"/>
        <v>3.5536410124347217E-2</v>
      </c>
      <c r="BN81" s="189">
        <v>0.31323235319821446</v>
      </c>
      <c r="BO81" s="189">
        <v>1.0831965351955388</v>
      </c>
      <c r="BP81" s="189">
        <v>0.46235306509031815</v>
      </c>
      <c r="BQ81" s="189">
        <v>0</v>
      </c>
      <c r="BR81" s="189">
        <v>0</v>
      </c>
      <c r="BS81" s="189">
        <v>4.1354677238980555</v>
      </c>
      <c r="BT81" s="189">
        <v>2.8269881011674648E-2</v>
      </c>
      <c r="BU81" s="189">
        <v>4.7479749736116013</v>
      </c>
      <c r="BV81" s="189">
        <v>0.8041642487309475</v>
      </c>
      <c r="BW81" s="189">
        <v>1.4641991603621489</v>
      </c>
      <c r="BX81" s="189">
        <v>0.55135933130184056</v>
      </c>
      <c r="BY81" s="189">
        <v>0.37778119411846328</v>
      </c>
      <c r="BZ81" s="189">
        <v>1.5448862519274438</v>
      </c>
      <c r="CA81" s="189">
        <v>0.45855762038815956</v>
      </c>
      <c r="CB81" s="189">
        <v>0.70612440654124153</v>
      </c>
      <c r="CC81" s="189">
        <v>4.4645884583440907</v>
      </c>
      <c r="CD81" s="189">
        <v>0.23255096501544911</v>
      </c>
      <c r="CE81" s="189">
        <v>1.7449325209875972</v>
      </c>
      <c r="CF81" s="189">
        <v>0.49648271636129493</v>
      </c>
      <c r="CG81" s="189">
        <v>0.18307438020535152</v>
      </c>
      <c r="CH81" s="189">
        <v>0.90904013682208296</v>
      </c>
      <c r="CI81" s="189">
        <v>30.800601583955888</v>
      </c>
      <c r="CJ81" s="189">
        <v>8.8293703407197945</v>
      </c>
      <c r="CK81" s="189">
        <v>0.76036739142024989</v>
      </c>
      <c r="CL81" s="189">
        <v>4.628469915043458E-2</v>
      </c>
      <c r="CM81" s="189">
        <v>0.97937109085276175</v>
      </c>
      <c r="CN81" s="189">
        <v>3.7279932880514193</v>
      </c>
      <c r="CO81" s="189">
        <v>0.10383423280447847</v>
      </c>
      <c r="CP81" s="189">
        <v>2.1716632085348451</v>
      </c>
      <c r="CQ81" s="189">
        <v>1.0163518745829658</v>
      </c>
      <c r="CR81" s="189">
        <v>0.25780770243265794</v>
      </c>
      <c r="CS81" s="189">
        <v>0.30699214479382908</v>
      </c>
      <c r="CT81" s="189">
        <v>5.2944488533955685</v>
      </c>
      <c r="CU81" s="189">
        <v>0.27579169077280569</v>
      </c>
      <c r="CW81" s="189">
        <f t="shared" ref="CW81:DQ81" si="875">(BN81*$W81/1000+($AB82-$AB80)*BN$18/1000)/(($W81+$AA81+$AC81)/1000)</f>
        <v>0.3122205274149254</v>
      </c>
      <c r="CX81" s="189">
        <f t="shared" si="875"/>
        <v>1.0796975154694803</v>
      </c>
      <c r="CY81" s="189">
        <f t="shared" si="875"/>
        <v>0.46085953880714686</v>
      </c>
      <c r="CZ81" s="189">
        <f t="shared" si="875"/>
        <v>0</v>
      </c>
      <c r="DA81" s="189">
        <f t="shared" si="875"/>
        <v>0</v>
      </c>
      <c r="DB81" s="189">
        <f t="shared" si="875"/>
        <v>4.1221090372034155</v>
      </c>
      <c r="DC81" s="189">
        <f t="shared" si="875"/>
        <v>2.8178561599085022E-2</v>
      </c>
      <c r="DD81" s="189">
        <f t="shared" si="875"/>
        <v>4.7326377217356068</v>
      </c>
      <c r="DE81" s="189">
        <f t="shared" si="875"/>
        <v>0.80156657926111985</v>
      </c>
      <c r="DF81" s="189">
        <f t="shared" si="875"/>
        <v>1.4594693984228158</v>
      </c>
      <c r="DG81" s="189">
        <f t="shared" si="875"/>
        <v>0.54957829054544338</v>
      </c>
      <c r="DH81" s="189">
        <f t="shared" si="875"/>
        <v>0.37656085800455963</v>
      </c>
      <c r="DI81" s="189">
        <f t="shared" si="875"/>
        <v>1.5398958487140186</v>
      </c>
      <c r="DJ81" s="189">
        <f t="shared" si="875"/>
        <v>0.45707635442474609</v>
      </c>
      <c r="DK81" s="189">
        <f t="shared" si="875"/>
        <v>0.70384343245458325</v>
      </c>
      <c r="DL81" s="189">
        <f t="shared" si="875"/>
        <v>4.4501666220688678</v>
      </c>
      <c r="DM81" s="189">
        <f t="shared" si="875"/>
        <v>0.2317997620827735</v>
      </c>
      <c r="DN81" s="189">
        <f t="shared" si="875"/>
        <v>1.7392959138593498</v>
      </c>
      <c r="DO81" s="189">
        <f t="shared" si="875"/>
        <v>0.49487894201218141</v>
      </c>
      <c r="DP81" s="189">
        <f t="shared" si="875"/>
        <v>0.18248300011239471</v>
      </c>
      <c r="DQ81" s="189">
        <f t="shared" si="875"/>
        <v>0.90610368967960286</v>
      </c>
      <c r="DR81" s="194">
        <f>(CI81*$W81/1000+($AB82-$AB80)*CI$18/1000+2220/1000*(AD82-AD80))/(($W81+$AA81+$AC81)/1000)</f>
        <v>37.8723116849768</v>
      </c>
      <c r="DS81" s="189">
        <f t="shared" ref="DS81:ED81" si="876">(CJ81*$W81/1000+($AB82-$AB80)*CJ$18/1000)/(($W81+$AA81+$AC81)/1000)</f>
        <v>8.8008490705836451</v>
      </c>
      <c r="DT81" s="189">
        <f t="shared" si="876"/>
        <v>0.75791119772392246</v>
      </c>
      <c r="DU81" s="189">
        <f t="shared" si="876"/>
        <v>4.6135186970437801E-2</v>
      </c>
      <c r="DV81" s="189">
        <f t="shared" si="876"/>
        <v>0.97620745558004873</v>
      </c>
      <c r="DW81" s="189">
        <f t="shared" si="876"/>
        <v>3.7159508547259188</v>
      </c>
      <c r="DX81" s="189">
        <f t="shared" si="876"/>
        <v>0.10349881996200901</v>
      </c>
      <c r="DY81" s="189">
        <f t="shared" si="876"/>
        <v>2.1646481451016455</v>
      </c>
      <c r="DZ81" s="189">
        <f t="shared" si="876"/>
        <v>1.0130687813102015</v>
      </c>
      <c r="EA81" s="189">
        <f t="shared" si="876"/>
        <v>0.25697491336157879</v>
      </c>
      <c r="EB81" s="189">
        <f t="shared" si="876"/>
        <v>0.30600047658268154</v>
      </c>
      <c r="EC81" s="189">
        <f t="shared" si="876"/>
        <v>5.2773463421017208</v>
      </c>
      <c r="ED81" s="189">
        <f t="shared" si="876"/>
        <v>0.27490080852296278</v>
      </c>
      <c r="EE81" s="53" t="s">
        <v>17</v>
      </c>
      <c r="EF81" s="12" t="s">
        <v>177</v>
      </c>
      <c r="EG81" s="189">
        <f t="shared" ref="EG81" si="877">BN81-CW77</f>
        <v>0.10934155386914729</v>
      </c>
      <c r="EH81" s="189">
        <f t="shared" ref="EH81" si="878">BO81-CX77</f>
        <v>2.0675260768921122E-2</v>
      </c>
      <c r="EI81" s="189">
        <f t="shared" ref="EI81" si="879">BP81-CY77</f>
        <v>-0.86648390735342973</v>
      </c>
      <c r="EJ81" s="189">
        <f t="shared" ref="EJ81" si="880">BQ81-CZ77</f>
        <v>0</v>
      </c>
      <c r="EK81" s="189">
        <f t="shared" ref="EK81" si="881">BR81-DA77</f>
        <v>0</v>
      </c>
      <c r="EL81" s="189">
        <f t="shared" ref="EL81" si="882">BS81-DB77</f>
        <v>0.4266026531474485</v>
      </c>
      <c r="EM81" s="189">
        <f t="shared" ref="EM81" si="883">BT81-DC77</f>
        <v>2.8269881011674648E-2</v>
      </c>
      <c r="EN81" s="189">
        <f t="shared" ref="EN81" si="884">BU81-DD77</f>
        <v>1.1537253237334966</v>
      </c>
      <c r="EO81" s="189">
        <f t="shared" ref="EO81" si="885">BV81-DE77</f>
        <v>5.1684797912363134E-2</v>
      </c>
      <c r="EP81" s="189">
        <f t="shared" ref="EP81" si="886">BW81-DF77</f>
        <v>-4.7143522779520941E-2</v>
      </c>
      <c r="EQ81" s="189">
        <f t="shared" ref="EQ81" si="887">BX81-DG77</f>
        <v>-0.57445416210130795</v>
      </c>
      <c r="ER81" s="189">
        <f t="shared" ref="ER81" si="888">BY81-DH77</f>
        <v>-0.8429378877510898</v>
      </c>
      <c r="ES81" s="189">
        <f t="shared" ref="ES81" si="889">BZ81-DI77</f>
        <v>4.4649627228583899E-2</v>
      </c>
      <c r="ET81" s="189">
        <f t="shared" ref="ET81" si="890">CA81-DJ77</f>
        <v>-7.5018508937584161E-2</v>
      </c>
      <c r="EU81" s="189">
        <f t="shared" ref="EU81" si="891">CB81-DK77</f>
        <v>-7.4065128286974868E-2</v>
      </c>
      <c r="EV81" s="189">
        <f t="shared" ref="EV81" si="892">CC81-DL77</f>
        <v>7.7839680125052269E-2</v>
      </c>
      <c r="EW81" s="189">
        <f t="shared" ref="EW81" si="893">CD81-DM77</f>
        <v>7.4946992463426371E-2</v>
      </c>
      <c r="EX81" s="189">
        <f t="shared" ref="EX81" si="894">CE81-DN77</f>
        <v>-0.10236659291209915</v>
      </c>
      <c r="EY81" s="189">
        <f t="shared" ref="EY81" si="895">CF81-DO77</f>
        <v>-0.30054689020547876</v>
      </c>
      <c r="EZ81" s="189">
        <f t="shared" ref="EZ81" si="896">CG81-DP77</f>
        <v>-2.0549468538616694E-2</v>
      </c>
      <c r="FA81" s="189">
        <f t="shared" ref="FA81" si="897">CH81-DQ77</f>
        <v>-0.41959561221696784</v>
      </c>
      <c r="FB81" s="194">
        <f>CI81-DR77</f>
        <v>-33.571214538859472</v>
      </c>
      <c r="FC81" s="189">
        <f t="shared" ref="FC81" si="898">CJ81-DS77</f>
        <v>5.7780141284092945</v>
      </c>
      <c r="FD81" s="189">
        <f t="shared" ref="FD81" si="899">CK81-DT77</f>
        <v>0.27332629410323439</v>
      </c>
      <c r="FE81" s="189">
        <f t="shared" ref="FE81" si="900">CL81-DU77</f>
        <v>1.0159735893832011E-2</v>
      </c>
      <c r="FF81" s="189">
        <f t="shared" ref="FF81" si="901">CM81-DV77</f>
        <v>-5.9179876766985329E-2</v>
      </c>
      <c r="FG81" s="189">
        <f t="shared" ref="FG81" si="902">CN81-DW77</f>
        <v>-0.29299673212336996</v>
      </c>
      <c r="FH81" s="189">
        <f t="shared" ref="FH81" si="903">CO81-DX77</f>
        <v>6.527301070758057E-2</v>
      </c>
      <c r="FI81" s="189">
        <f t="shared" ref="FI81" si="904">CP81-DY77</f>
        <v>0.85673231191277321</v>
      </c>
      <c r="FJ81" s="189">
        <f>CQ81-DZ77</f>
        <v>0.51484788578053609</v>
      </c>
      <c r="FK81" s="189">
        <f t="shared" ref="FK81" si="905">CR81-EA77</f>
        <v>0.10782112837176233</v>
      </c>
      <c r="FL81" s="189">
        <f t="shared" ref="FL81" si="906">CS81-EB77</f>
        <v>-0.22859611669894309</v>
      </c>
      <c r="FM81" s="189">
        <f t="shared" ref="FM81" si="907">CT81-EC77</f>
        <v>1.5982137085201593</v>
      </c>
      <c r="FN81" s="189">
        <f t="shared" ref="FN81" si="908">CU81-ED77</f>
        <v>0.27579169077280569</v>
      </c>
      <c r="FO81" s="198">
        <f>SUM(BA78:BA81)</f>
        <v>1.7296576438570179</v>
      </c>
    </row>
    <row r="82" spans="1:171" ht="16.5" x14ac:dyDescent="0.3">
      <c r="A82" s="17" t="s">
        <v>17</v>
      </c>
      <c r="B82" s="12" t="s">
        <v>180</v>
      </c>
      <c r="C82" s="28">
        <v>42423</v>
      </c>
      <c r="D82" s="63">
        <v>0.42569444444444443</v>
      </c>
      <c r="E82" s="10">
        <f t="shared" si="748"/>
        <v>302.2833333333333</v>
      </c>
      <c r="F82" s="76">
        <f t="shared" si="689"/>
        <v>12.595138888888888</v>
      </c>
      <c r="G82" s="154">
        <v>7.82</v>
      </c>
      <c r="H82" s="154">
        <v>8.99</v>
      </c>
      <c r="I82" s="153">
        <v>86.9</v>
      </c>
      <c r="J82" s="153">
        <v>13.3</v>
      </c>
      <c r="K82" s="53">
        <f t="shared" si="690"/>
        <v>1.17</v>
      </c>
      <c r="L82" s="53">
        <f t="shared" si="872"/>
        <v>5.3100000000000005</v>
      </c>
      <c r="M82" s="153">
        <v>0</v>
      </c>
      <c r="N82" s="57">
        <v>30.2</v>
      </c>
      <c r="O82" s="60">
        <v>0</v>
      </c>
      <c r="P82" s="33">
        <v>0</v>
      </c>
      <c r="Q82" s="33">
        <v>3.42</v>
      </c>
      <c r="R82" s="33">
        <v>6.69</v>
      </c>
      <c r="S82" s="60"/>
      <c r="T82" s="60">
        <v>103</v>
      </c>
      <c r="U82" s="75">
        <v>8.4499999999999993</v>
      </c>
      <c r="V82" s="60">
        <v>10</v>
      </c>
      <c r="W82" s="71">
        <f t="shared" si="691"/>
        <v>204</v>
      </c>
      <c r="X82" s="85">
        <f t="shared" si="692"/>
        <v>127</v>
      </c>
      <c r="Y82" s="33">
        <v>0</v>
      </c>
      <c r="Z82" s="33">
        <f t="shared" si="683"/>
        <v>1</v>
      </c>
      <c r="AA82" s="33">
        <v>0</v>
      </c>
      <c r="AB82" s="33">
        <f t="shared" si="684"/>
        <v>40</v>
      </c>
      <c r="AC82" s="33">
        <v>0</v>
      </c>
      <c r="AD82" s="33">
        <f t="shared" si="685"/>
        <v>7</v>
      </c>
      <c r="AE82" s="22">
        <f t="shared" si="686"/>
        <v>302.2833333333333</v>
      </c>
      <c r="AF82" s="54">
        <f t="shared" si="693"/>
        <v>-84.882553986151351</v>
      </c>
      <c r="AG82" s="167">
        <f t="shared" si="64"/>
        <v>-8.1659557589776662E-3</v>
      </c>
      <c r="AH82"/>
      <c r="AI82" s="22">
        <f t="shared" si="694"/>
        <v>1595280000</v>
      </c>
      <c r="AJ82" s="174">
        <f t="shared" si="700"/>
        <v>-0.25953026942898993</v>
      </c>
      <c r="AK82" s="174">
        <f t="shared" si="701"/>
        <v>-1.0078845414718056E-2</v>
      </c>
      <c r="AL82" s="172"/>
      <c r="AM82" s="187">
        <f t="shared" si="702"/>
        <v>9.3719270833333326</v>
      </c>
      <c r="AN82" s="187"/>
      <c r="AO82" s="187"/>
      <c r="AP82" s="174"/>
      <c r="AQ82" s="189">
        <f t="shared" si="695"/>
        <v>30.200000000000003</v>
      </c>
      <c r="AR82" s="189">
        <f t="shared" si="696"/>
        <v>0</v>
      </c>
      <c r="AS82" s="189">
        <f t="shared" si="697"/>
        <v>0</v>
      </c>
      <c r="AT82" s="189">
        <f t="shared" si="698"/>
        <v>3.42</v>
      </c>
      <c r="AU82" s="189">
        <f t="shared" si="699"/>
        <v>6.69</v>
      </c>
      <c r="AV82" s="190" t="s">
        <v>181</v>
      </c>
      <c r="AW82" s="189">
        <f t="shared" si="704"/>
        <v>6.2762344254730102</v>
      </c>
      <c r="AX82" s="189">
        <f t="shared" si="705"/>
        <v>0</v>
      </c>
      <c r="AY82" s="189">
        <f t="shared" si="706"/>
        <v>0</v>
      </c>
      <c r="AZ82" s="189">
        <f t="shared" si="707"/>
        <v>-0.10075680664513165</v>
      </c>
      <c r="BA82" s="189">
        <f t="shared" si="708"/>
        <v>-7.8066451315183194E-2</v>
      </c>
      <c r="BB82" s="190" t="s">
        <v>181</v>
      </c>
      <c r="BC82" s="189"/>
      <c r="BD82" s="189"/>
      <c r="BE82" s="189"/>
      <c r="BF82" s="189"/>
      <c r="BG82" s="189"/>
      <c r="BH82" s="189"/>
      <c r="BI82" s="189"/>
      <c r="BJ82" s="189"/>
      <c r="BK82" s="189"/>
      <c r="BL82" s="189"/>
      <c r="BN82" s="189"/>
      <c r="BO82" s="189"/>
      <c r="BP82" s="189"/>
      <c r="BQ82" s="189"/>
      <c r="BR82" s="189"/>
      <c r="BS82" s="189"/>
      <c r="BT82" s="189"/>
      <c r="BU82" s="189"/>
      <c r="BV82" s="189"/>
      <c r="BW82" s="189"/>
      <c r="BX82" s="189"/>
      <c r="BY82" s="189"/>
      <c r="BZ82" s="189"/>
      <c r="CA82" s="189"/>
      <c r="CB82" s="189"/>
      <c r="CC82" s="189"/>
      <c r="CD82" s="189"/>
      <c r="CE82" s="189"/>
      <c r="CF82" s="189"/>
      <c r="CG82" s="189"/>
      <c r="CH82" s="189"/>
      <c r="CI82" s="189"/>
      <c r="CJ82" s="189"/>
      <c r="CK82" s="189"/>
      <c r="CL82" s="189"/>
      <c r="CM82" s="189"/>
      <c r="CN82" s="189"/>
      <c r="CO82" s="189"/>
      <c r="CP82" s="189"/>
      <c r="CQ82" s="189"/>
      <c r="CR82" s="189"/>
      <c r="CS82" s="189"/>
      <c r="CT82" s="189"/>
      <c r="CU82" s="189"/>
      <c r="CW82" s="189"/>
      <c r="CX82" s="189"/>
      <c r="CY82" s="189"/>
      <c r="CZ82" s="189"/>
      <c r="DA82" s="189"/>
      <c r="DB82" s="189"/>
      <c r="DC82" s="189"/>
      <c r="DD82" s="189"/>
      <c r="DE82" s="189"/>
      <c r="DF82" s="189"/>
      <c r="DG82" s="189"/>
      <c r="DH82" s="189"/>
      <c r="DI82" s="189"/>
      <c r="DJ82" s="189"/>
      <c r="DK82" s="189"/>
      <c r="DL82" s="189"/>
      <c r="DM82" s="189"/>
      <c r="DN82" s="189"/>
      <c r="DO82" s="189"/>
      <c r="DP82" s="189"/>
      <c r="DQ82" s="189"/>
      <c r="DR82" s="194"/>
      <c r="DS82" s="189"/>
      <c r="DT82" s="189"/>
      <c r="DU82" s="189"/>
      <c r="DV82" s="189"/>
      <c r="DW82" s="189"/>
      <c r="DX82" s="189"/>
      <c r="DY82" s="189"/>
      <c r="DZ82" s="189"/>
      <c r="EA82" s="189"/>
      <c r="EB82" s="189"/>
      <c r="EC82" s="189"/>
      <c r="ED82" s="189"/>
      <c r="EE82" s="53" t="s">
        <v>17</v>
      </c>
      <c r="EF82" s="12" t="s">
        <v>180</v>
      </c>
      <c r="EG82" s="189"/>
      <c r="EH82" s="189"/>
      <c r="EI82" s="189"/>
      <c r="EJ82" s="189"/>
      <c r="EK82" s="189"/>
      <c r="EL82" s="189"/>
      <c r="EM82" s="189"/>
      <c r="EN82" s="189"/>
      <c r="EO82" s="189"/>
      <c r="EP82" s="189"/>
      <c r="EQ82" s="189"/>
      <c r="ER82" s="189"/>
      <c r="ES82" s="189"/>
      <c r="ET82" s="189"/>
      <c r="EU82" s="189"/>
      <c r="EV82" s="189"/>
      <c r="EW82" s="189"/>
      <c r="EX82" s="189"/>
      <c r="EY82" s="189"/>
      <c r="EZ82" s="189"/>
      <c r="FA82" s="189"/>
      <c r="FB82" s="194"/>
      <c r="FC82" s="189"/>
      <c r="FD82" s="189"/>
      <c r="FE82" s="189"/>
      <c r="FF82" s="189"/>
      <c r="FG82" s="189"/>
      <c r="FH82" s="189"/>
      <c r="FI82" s="189"/>
      <c r="FJ82" s="189"/>
      <c r="FK82" s="189"/>
      <c r="FL82" s="189"/>
      <c r="FM82" s="189"/>
      <c r="FN82" s="189"/>
      <c r="FO82" s="6"/>
    </row>
    <row r="83" spans="1:171" ht="17.25" thickBot="1" x14ac:dyDescent="0.35">
      <c r="A83" s="23" t="s">
        <v>17</v>
      </c>
      <c r="B83" s="13" t="s">
        <v>182</v>
      </c>
      <c r="C83" s="28">
        <v>42424</v>
      </c>
      <c r="D83" s="64">
        <v>0.38541666666666669</v>
      </c>
      <c r="E83" s="152">
        <f>F83*24</f>
        <v>325.31666666666666</v>
      </c>
      <c r="F83" s="77">
        <f t="shared" si="689"/>
        <v>13.55486111111111</v>
      </c>
      <c r="G83" s="157">
        <v>6.31</v>
      </c>
      <c r="H83" s="158">
        <v>7.48</v>
      </c>
      <c r="I83" s="155">
        <v>84.4</v>
      </c>
      <c r="J83" s="155">
        <v>13</v>
      </c>
      <c r="K83" s="161">
        <f t="shared" si="690"/>
        <v>1.1700000000000008</v>
      </c>
      <c r="L83" s="161">
        <f t="shared" si="872"/>
        <v>6.82</v>
      </c>
      <c r="M83" s="156">
        <v>3</v>
      </c>
      <c r="N83" s="66">
        <v>25.6</v>
      </c>
      <c r="O83" s="65"/>
      <c r="P83" s="67">
        <v>0</v>
      </c>
      <c r="Q83" s="67">
        <v>3.65</v>
      </c>
      <c r="R83" s="67">
        <v>7.03</v>
      </c>
      <c r="S83" s="65"/>
      <c r="T83" s="65">
        <v>105</v>
      </c>
      <c r="U83" s="78">
        <v>9.0299999999999994</v>
      </c>
      <c r="V83" s="65">
        <v>10</v>
      </c>
      <c r="W83" s="71">
        <f t="shared" si="691"/>
        <v>194</v>
      </c>
      <c r="X83" s="86">
        <f t="shared" si="692"/>
        <v>137</v>
      </c>
      <c r="Y83" s="67">
        <v>0</v>
      </c>
      <c r="Z83" s="68">
        <f t="shared" si="683"/>
        <v>1</v>
      </c>
      <c r="AA83" s="67">
        <v>0</v>
      </c>
      <c r="AB83" s="68">
        <f t="shared" si="684"/>
        <v>40</v>
      </c>
      <c r="AC83" s="67">
        <v>0</v>
      </c>
      <c r="AD83" s="68">
        <f t="shared" si="685"/>
        <v>7</v>
      </c>
      <c r="AE83" s="6"/>
      <c r="AF83" s="54"/>
      <c r="AG83" s="168"/>
      <c r="AH83">
        <f>LN(G83/G81)/(AE83-AE81)</f>
        <v>1.5362424257392945E-3</v>
      </c>
      <c r="AI83" s="22">
        <f t="shared" si="694"/>
        <v>1224139999.9999998</v>
      </c>
      <c r="AJ83" s="175">
        <f t="shared" si="700"/>
        <v>-0.26481071278498636</v>
      </c>
      <c r="AK83" s="175">
        <f t="shared" si="701"/>
        <v>8.76034777918023E-4</v>
      </c>
      <c r="AL83" s="172">
        <f>LN(AI83/AI81)/(AE83-AE81)</f>
        <v>1.8961221632617274E-3</v>
      </c>
      <c r="AM83" s="187">
        <f t="shared" si="702"/>
        <v>6.7804375000000077</v>
      </c>
      <c r="AN83" s="187">
        <f>AM82+AM83</f>
        <v>16.152364583333341</v>
      </c>
      <c r="AO83" s="187">
        <f t="shared" ref="AO83" si="909">AM82+AM83</f>
        <v>16.152364583333341</v>
      </c>
      <c r="AP83" s="175"/>
      <c r="AQ83" s="189">
        <f t="shared" si="695"/>
        <v>25.6</v>
      </c>
      <c r="AR83" s="189">
        <f t="shared" si="696"/>
        <v>0</v>
      </c>
      <c r="AS83" s="189">
        <f t="shared" si="697"/>
        <v>0</v>
      </c>
      <c r="AT83" s="189">
        <f t="shared" si="698"/>
        <v>3.6500000000000004</v>
      </c>
      <c r="AU83" s="189">
        <f t="shared" si="699"/>
        <v>7.03</v>
      </c>
      <c r="AV83" s="190" t="s">
        <v>183</v>
      </c>
      <c r="AW83" s="189">
        <f t="shared" si="704"/>
        <v>4.6000000000000014</v>
      </c>
      <c r="AX83" s="189">
        <f t="shared" si="705"/>
        <v>0</v>
      </c>
      <c r="AY83" s="189">
        <f t="shared" si="706"/>
        <v>0</v>
      </c>
      <c r="AZ83" s="189">
        <f t="shared" si="707"/>
        <v>-0.22999999999999998</v>
      </c>
      <c r="BA83" s="189">
        <f t="shared" si="708"/>
        <v>0.33999999999999986</v>
      </c>
      <c r="BB83" s="190" t="s">
        <v>183</v>
      </c>
      <c r="BC83" s="189">
        <f>(AW82+AW83)/$AN83</f>
        <v>0.67335245990519232</v>
      </c>
      <c r="BD83" s="189">
        <f>(AX82+AX83)/$AN83</f>
        <v>0</v>
      </c>
      <c r="BE83" s="189">
        <f>(AY82+AY83)/$AN83</f>
        <v>0</v>
      </c>
      <c r="BF83" s="189">
        <f>(AZ82+AZ83)/$AN83</f>
        <v>-2.0477299465269612E-2</v>
      </c>
      <c r="BG83" s="189">
        <f>(BA82+BA83)/$AN83</f>
        <v>1.6216421275872524E-2</v>
      </c>
      <c r="BH83" s="189">
        <f t="shared" ref="BH83" si="910">(AW82+AW83)/$AN83</f>
        <v>0.67335245990519232</v>
      </c>
      <c r="BI83" s="189">
        <f t="shared" ref="BI83" si="911">(AX82+AX83)/$AN83</f>
        <v>0</v>
      </c>
      <c r="BJ83" s="189">
        <f t="shared" ref="BJ83" si="912">(AY82+AY83)/$AN83</f>
        <v>0</v>
      </c>
      <c r="BK83" s="189">
        <f t="shared" ref="BK83" si="913">(AZ82+AZ83)/$AN83</f>
        <v>-2.0477299465269612E-2</v>
      </c>
      <c r="BL83" s="189">
        <f t="shared" ref="BL83" si="914">(BA82+BA83)/$AN83</f>
        <v>1.6216421275872524E-2</v>
      </c>
      <c r="BN83" s="189">
        <v>0.33212758843467388</v>
      </c>
      <c r="BO83" s="189">
        <v>1.1729525862183148</v>
      </c>
      <c r="BP83" s="189">
        <v>0.5592724361229966</v>
      </c>
      <c r="BQ83" s="189">
        <v>0</v>
      </c>
      <c r="BR83" s="189">
        <v>0</v>
      </c>
      <c r="BS83" s="189">
        <v>4.2891702409854311</v>
      </c>
      <c r="BT83" s="189">
        <v>3.1245657960271983E-2</v>
      </c>
      <c r="BU83" s="189">
        <v>4.9034076359701393</v>
      </c>
      <c r="BV83" s="189">
        <v>0.7875554840404202</v>
      </c>
      <c r="BW83" s="189">
        <v>1.6166401742409686</v>
      </c>
      <c r="BX83" s="189">
        <v>0.43577719624570777</v>
      </c>
      <c r="BY83" s="189">
        <v>0.29655283697439666</v>
      </c>
      <c r="BZ83" s="189">
        <v>1.6064212183239446</v>
      </c>
      <c r="CA83" s="189">
        <v>0.46746824567251727</v>
      </c>
      <c r="CB83" s="189">
        <v>0.68677573862436314</v>
      </c>
      <c r="CC83" s="189">
        <v>4.5559289220891319</v>
      </c>
      <c r="CD83" s="189">
        <v>0.27561595853682858</v>
      </c>
      <c r="CE83" s="189">
        <v>1.8105650245670082</v>
      </c>
      <c r="CF83" s="189">
        <v>0.45972335269248105</v>
      </c>
      <c r="CG83" s="189">
        <v>0.18046876639492812</v>
      </c>
      <c r="CH83" s="189">
        <v>0.82443298832126355</v>
      </c>
      <c r="CI83" s="189">
        <v>27.359210664288195</v>
      </c>
      <c r="CJ83" s="189">
        <v>10.974305970579099</v>
      </c>
      <c r="CK83" s="189">
        <v>0.81167050274895258</v>
      </c>
      <c r="CL83" s="189">
        <v>5.621051712178194E-2</v>
      </c>
      <c r="CM83" s="189">
        <v>0.95684535512840962</v>
      </c>
      <c r="CN83" s="189">
        <v>3.4190751297161266</v>
      </c>
      <c r="CO83" s="189">
        <v>0.10051123947526862</v>
      </c>
      <c r="CP83" s="189">
        <v>2.2017498204425436</v>
      </c>
      <c r="CQ83" s="189">
        <v>1.1738522427666573</v>
      </c>
      <c r="CR83" s="189">
        <v>0.32365596040951727</v>
      </c>
      <c r="CS83" s="189">
        <v>0.16080563395040126</v>
      </c>
      <c r="CT83" s="189">
        <v>5.7563062689428826</v>
      </c>
      <c r="CU83" s="189">
        <v>0.27445196786454995</v>
      </c>
      <c r="CW83" s="189">
        <f t="shared" ref="CW83:DQ83" si="915">(BN83*$W83/1000+($AB83-$AB82)*BN$18/1000)/(($W83+$AA83+$AC83)/1000)</f>
        <v>0.33212758843467383</v>
      </c>
      <c r="CX83" s="189">
        <f t="shared" si="915"/>
        <v>1.1729525862183148</v>
      </c>
      <c r="CY83" s="189">
        <f t="shared" si="915"/>
        <v>0.5592724361229966</v>
      </c>
      <c r="CZ83" s="189">
        <f t="shared" si="915"/>
        <v>0</v>
      </c>
      <c r="DA83" s="189">
        <f t="shared" si="915"/>
        <v>0</v>
      </c>
      <c r="DB83" s="189">
        <f t="shared" si="915"/>
        <v>4.2891702409854311</v>
      </c>
      <c r="DC83" s="189">
        <f t="shared" si="915"/>
        <v>3.124565796027198E-2</v>
      </c>
      <c r="DD83" s="189">
        <f t="shared" si="915"/>
        <v>4.9034076359701393</v>
      </c>
      <c r="DE83" s="189">
        <f t="shared" si="915"/>
        <v>0.7875554840404202</v>
      </c>
      <c r="DF83" s="189">
        <f t="shared" si="915"/>
        <v>1.6166401742409684</v>
      </c>
      <c r="DG83" s="189">
        <f t="shared" si="915"/>
        <v>0.43577719624570777</v>
      </c>
      <c r="DH83" s="189">
        <f t="shared" si="915"/>
        <v>0.29655283697439666</v>
      </c>
      <c r="DI83" s="189">
        <f t="shared" si="915"/>
        <v>1.6064212183239448</v>
      </c>
      <c r="DJ83" s="189">
        <f t="shared" si="915"/>
        <v>0.46746824567251721</v>
      </c>
      <c r="DK83" s="189">
        <f t="shared" si="915"/>
        <v>0.68677573862436314</v>
      </c>
      <c r="DL83" s="189">
        <f t="shared" si="915"/>
        <v>4.5559289220891319</v>
      </c>
      <c r="DM83" s="189">
        <f t="shared" si="915"/>
        <v>0.27561595853682852</v>
      </c>
      <c r="DN83" s="189">
        <f t="shared" si="915"/>
        <v>1.8105650245670082</v>
      </c>
      <c r="DO83" s="189">
        <f t="shared" si="915"/>
        <v>0.45972335269248105</v>
      </c>
      <c r="DP83" s="189">
        <f t="shared" si="915"/>
        <v>0.18046876639492812</v>
      </c>
      <c r="DQ83" s="189">
        <f t="shared" si="915"/>
        <v>0.82443298832126355</v>
      </c>
      <c r="DR83" s="194">
        <f>(CI83*$W83/1000+($AB83-$AB82)*CI$18/1000+2220*(AD83-AD82)/1000)/(($W83+$AA83+$AC83)/1000)</f>
        <v>27.359210664288195</v>
      </c>
      <c r="DS83" s="189">
        <f t="shared" ref="DS83:ED83" si="916">(CJ83*$W83/1000+($AB83-$AB82)*CJ$18/1000)/(($W83+$AA83+$AC83)/1000)</f>
        <v>10.974305970579099</v>
      </c>
      <c r="DT83" s="189">
        <f t="shared" si="916"/>
        <v>0.81167050274895258</v>
      </c>
      <c r="DU83" s="189">
        <f t="shared" si="916"/>
        <v>5.621051712178194E-2</v>
      </c>
      <c r="DV83" s="189">
        <f t="shared" si="916"/>
        <v>0.95684535512840962</v>
      </c>
      <c r="DW83" s="189">
        <f t="shared" si="916"/>
        <v>3.4190751297161266</v>
      </c>
      <c r="DX83" s="189">
        <f t="shared" si="916"/>
        <v>0.10051123947526862</v>
      </c>
      <c r="DY83" s="189">
        <f t="shared" si="916"/>
        <v>2.2017498204425436</v>
      </c>
      <c r="DZ83" s="189">
        <f t="shared" si="916"/>
        <v>1.1738522427666573</v>
      </c>
      <c r="EA83" s="189">
        <f t="shared" si="916"/>
        <v>0.32365596040951722</v>
      </c>
      <c r="EB83" s="189">
        <f t="shared" si="916"/>
        <v>0.16080563395040126</v>
      </c>
      <c r="EC83" s="189">
        <f t="shared" si="916"/>
        <v>5.7563062689428826</v>
      </c>
      <c r="ED83" s="189">
        <f t="shared" si="916"/>
        <v>0.27445196786454995</v>
      </c>
      <c r="EE83" s="53" t="s">
        <v>17</v>
      </c>
      <c r="EF83" s="13" t="s">
        <v>182</v>
      </c>
      <c r="EG83" s="192">
        <f t="shared" ref="EG83" si="917">BN83-CW81</f>
        <v>1.9907061019748484E-2</v>
      </c>
      <c r="EH83" s="192">
        <f t="shared" ref="EH83" si="918">BO83-CX81</f>
        <v>9.3255070748834434E-2</v>
      </c>
      <c r="EI83" s="192">
        <f t="shared" ref="EI83" si="919">BP83-CY81</f>
        <v>9.8412897315849734E-2</v>
      </c>
      <c r="EJ83" s="192">
        <f t="shared" ref="EJ83" si="920">BQ83-CZ81</f>
        <v>0</v>
      </c>
      <c r="EK83" s="192">
        <f t="shared" ref="EK83" si="921">BR83-DA81</f>
        <v>0</v>
      </c>
      <c r="EL83" s="192">
        <f t="shared" ref="EL83" si="922">BS83-DB81</f>
        <v>0.16706120378201561</v>
      </c>
      <c r="EM83" s="192">
        <f t="shared" ref="EM83" si="923">BT83-DC81</f>
        <v>3.0670963611869606E-3</v>
      </c>
      <c r="EN83" s="192">
        <f t="shared" ref="EN83" si="924">BU83-DD81</f>
        <v>0.17076991423453247</v>
      </c>
      <c r="EO83" s="192">
        <f t="shared" ref="EO83" si="925">BV83-DE81</f>
        <v>-1.4011095220699654E-2</v>
      </c>
      <c r="EP83" s="192">
        <f t="shared" ref="EP83" si="926">BW83-DF81</f>
        <v>0.15717077581815286</v>
      </c>
      <c r="EQ83" s="192">
        <f t="shared" ref="EQ83" si="927">BX83-DG81</f>
        <v>-0.11380109429973562</v>
      </c>
      <c r="ER83" s="192">
        <f t="shared" ref="ER83" si="928">BY83-DH81</f>
        <v>-8.0008021030162968E-2</v>
      </c>
      <c r="ES83" s="192">
        <f t="shared" ref="ES83" si="929">BZ83-DI81</f>
        <v>6.6525369609925944E-2</v>
      </c>
      <c r="ET83" s="192">
        <f t="shared" ref="ET83" si="930">CA83-DJ81</f>
        <v>1.0391891247771179E-2</v>
      </c>
      <c r="EU83" s="192">
        <f t="shared" ref="EU83" si="931">CB83-DK81</f>
        <v>-1.706769383022011E-2</v>
      </c>
      <c r="EV83" s="192">
        <f t="shared" ref="EV83" si="932">CC83-DL81</f>
        <v>0.1057623000202641</v>
      </c>
      <c r="EW83" s="192">
        <f t="shared" ref="EW83" si="933">CD83-DM81</f>
        <v>4.3816196454055073E-2</v>
      </c>
      <c r="EX83" s="192">
        <f t="shared" ref="EX83" si="934">CE83-DN81</f>
        <v>7.1269110707658401E-2</v>
      </c>
      <c r="EY83" s="192">
        <f t="shared" ref="EY83" si="935">CF83-DO81</f>
        <v>-3.5155589319700364E-2</v>
      </c>
      <c r="EZ83" s="192">
        <f t="shared" ref="EZ83" si="936">CG83-DP81</f>
        <v>-2.0142337174665903E-3</v>
      </c>
      <c r="FA83" s="192">
        <f t="shared" ref="FA83" si="937">CH83-DQ81</f>
        <v>-8.1670701358339315E-2</v>
      </c>
      <c r="FB83" s="195">
        <f>CI83-DR81</f>
        <v>-10.513101020688605</v>
      </c>
      <c r="FC83" s="192">
        <f t="shared" ref="FC83" si="938">CJ83-DS81</f>
        <v>2.173456899995454</v>
      </c>
      <c r="FD83" s="192">
        <f t="shared" ref="FD83" si="939">CK83-DT81</f>
        <v>5.3759305025030124E-2</v>
      </c>
      <c r="FE83" s="192">
        <f t="shared" ref="FE83" si="940">CL83-DU81</f>
        <v>1.0075330151344139E-2</v>
      </c>
      <c r="FF83" s="192">
        <f t="shared" ref="FF83" si="941">CM83-DV81</f>
        <v>-1.9362100451639108E-2</v>
      </c>
      <c r="FG83" s="192">
        <f t="shared" ref="FG83" si="942">CN83-DW81</f>
        <v>-0.2968757250097922</v>
      </c>
      <c r="FH83" s="192">
        <f t="shared" ref="FH83" si="943">CO83-DX81</f>
        <v>-2.9875804867403877E-3</v>
      </c>
      <c r="FI83" s="192">
        <f t="shared" ref="FI83" si="944">CP83-DY81</f>
        <v>3.7101675340898144E-2</v>
      </c>
      <c r="FJ83" s="192">
        <f t="shared" ref="FJ83" si="945">CQ83-DZ81</f>
        <v>0.16078346145645583</v>
      </c>
      <c r="FK83" s="192">
        <f t="shared" ref="FK83" si="946">CR83-EA81</f>
        <v>6.668104704793848E-2</v>
      </c>
      <c r="FL83" s="192">
        <f t="shared" ref="FL83" si="947">CS83-EB81</f>
        <v>-0.14519484263228027</v>
      </c>
      <c r="FM83" s="192">
        <f t="shared" ref="FM83" si="948">CT83-EC81</f>
        <v>0.47895992684116173</v>
      </c>
      <c r="FN83" s="192">
        <f t="shared" ref="FN83" si="949">CU83-ED81</f>
        <v>-4.4884065841283016E-4</v>
      </c>
      <c r="FO83" s="199">
        <f>BA82+BA83</f>
        <v>0.26193354868481666</v>
      </c>
    </row>
    <row r="84" spans="1:171" ht="13.5" x14ac:dyDescent="0.25">
      <c r="A84" s="17" t="s">
        <v>20</v>
      </c>
      <c r="B84" s="12" t="s">
        <v>149</v>
      </c>
      <c r="C84" s="49">
        <v>42410</v>
      </c>
      <c r="D84" s="29">
        <v>0.62013888888888891</v>
      </c>
      <c r="E84" s="10">
        <f>F84*24</f>
        <v>0</v>
      </c>
      <c r="F84" s="81">
        <v>0</v>
      </c>
      <c r="G84" s="39"/>
      <c r="H84" s="37"/>
      <c r="I84" s="38"/>
      <c r="J84" s="5"/>
      <c r="K84" s="5"/>
      <c r="L84" s="5"/>
      <c r="M84" s="41"/>
      <c r="N84" s="150">
        <v>32.299999999999997</v>
      </c>
      <c r="O84" s="27">
        <v>0</v>
      </c>
      <c r="P84" s="32">
        <v>6.7</v>
      </c>
      <c r="Q84" s="10">
        <v>2.08</v>
      </c>
      <c r="R84" s="32">
        <v>1.18</v>
      </c>
      <c r="S84" s="14"/>
      <c r="T84" s="14">
        <v>119</v>
      </c>
      <c r="U84" s="25">
        <v>9.02</v>
      </c>
      <c r="V84" s="18">
        <v>3.5</v>
      </c>
      <c r="W84" s="26">
        <v>273</v>
      </c>
      <c r="X84" s="34">
        <f>SUM(V84)</f>
        <v>3.5</v>
      </c>
      <c r="Y84" s="10"/>
      <c r="Z84" s="33"/>
      <c r="AA84" s="10"/>
      <c r="AB84" s="33"/>
      <c r="AC84" s="10"/>
      <c r="AD84" s="33"/>
      <c r="AE84" s="21"/>
      <c r="AF84" s="55"/>
      <c r="AG84" s="166"/>
      <c r="AH84"/>
      <c r="AI84" s="176"/>
      <c r="AJ84" s="173"/>
      <c r="AK84" s="173"/>
      <c r="AL84" s="166"/>
      <c r="AM84" s="186"/>
      <c r="AN84" s="186"/>
      <c r="AO84" s="186"/>
      <c r="AP84" s="173"/>
      <c r="AQ84" s="188"/>
      <c r="AR84" s="188"/>
      <c r="AS84" s="188"/>
      <c r="AT84" s="188"/>
      <c r="AU84" s="188"/>
      <c r="AW84" s="188"/>
      <c r="AX84" s="188"/>
      <c r="AY84" s="188"/>
      <c r="AZ84" s="188"/>
      <c r="BA84" s="188"/>
      <c r="BC84" s="188"/>
      <c r="BD84" s="188"/>
      <c r="BE84" s="188"/>
      <c r="BF84" s="188"/>
      <c r="BG84" s="188"/>
      <c r="BH84" s="188"/>
      <c r="BI84" s="188"/>
      <c r="BJ84" s="188"/>
      <c r="BK84" s="188"/>
      <c r="BL84" s="188"/>
      <c r="BN84" s="188"/>
      <c r="BO84" s="188"/>
      <c r="BP84" s="188"/>
      <c r="BQ84" s="188"/>
      <c r="BR84" s="188"/>
      <c r="BS84" s="188"/>
      <c r="BT84" s="188"/>
      <c r="BU84" s="188"/>
      <c r="BV84" s="188"/>
      <c r="BW84" s="188"/>
      <c r="BX84" s="188"/>
      <c r="BY84" s="188"/>
      <c r="BZ84" s="188"/>
      <c r="CA84" s="188"/>
      <c r="CB84" s="188"/>
      <c r="CC84" s="188"/>
      <c r="CD84" s="188"/>
      <c r="CE84" s="188"/>
      <c r="CF84" s="188"/>
      <c r="CG84" s="188"/>
      <c r="CH84" s="188"/>
      <c r="CI84" s="188"/>
      <c r="CJ84" s="188"/>
      <c r="CK84" s="188"/>
      <c r="CL84" s="188"/>
      <c r="CM84" s="188"/>
      <c r="CN84" s="188"/>
      <c r="CO84" s="188"/>
      <c r="CP84" s="188"/>
      <c r="CQ84" s="188"/>
      <c r="CR84" s="188"/>
      <c r="CS84" s="188"/>
      <c r="CT84" s="188"/>
      <c r="CU84" s="188"/>
      <c r="CW84" s="188"/>
      <c r="CX84" s="188"/>
      <c r="CY84" s="188"/>
      <c r="CZ84" s="188"/>
      <c r="DA84" s="188"/>
      <c r="DB84" s="188"/>
      <c r="DC84" s="188"/>
      <c r="DD84" s="188"/>
      <c r="DE84" s="188"/>
      <c r="DF84" s="188"/>
      <c r="DG84" s="188"/>
      <c r="DH84" s="188"/>
      <c r="DI84" s="188"/>
      <c r="DJ84" s="188"/>
      <c r="DK84" s="188"/>
      <c r="DL84" s="188"/>
      <c r="DM84" s="188"/>
      <c r="DN84" s="188"/>
      <c r="DO84" s="188"/>
      <c r="DP84" s="188"/>
      <c r="DQ84" s="188"/>
      <c r="DR84" s="193"/>
      <c r="DS84" s="188"/>
      <c r="DT84" s="188"/>
      <c r="DU84" s="188"/>
      <c r="DV84" s="188"/>
      <c r="DW84" s="188"/>
      <c r="DX84" s="188"/>
      <c r="DY84" s="188"/>
      <c r="DZ84" s="188"/>
      <c r="EA84" s="188"/>
      <c r="EB84" s="188"/>
      <c r="EC84" s="188"/>
      <c r="ED84" s="188"/>
      <c r="EE84" s="53" t="s">
        <v>20</v>
      </c>
      <c r="EF84" s="196"/>
      <c r="EG84" s="188"/>
      <c r="EH84" s="188"/>
      <c r="EI84" s="188"/>
      <c r="EJ84" s="188"/>
      <c r="EK84" s="188"/>
      <c r="EL84" s="188"/>
      <c r="EM84" s="188"/>
      <c r="EN84" s="188"/>
      <c r="EO84" s="188"/>
      <c r="EP84" s="188"/>
      <c r="EQ84" s="188"/>
      <c r="ER84" s="188"/>
      <c r="ES84" s="188"/>
      <c r="ET84" s="188"/>
      <c r="EU84" s="188"/>
      <c r="EV84" s="188"/>
      <c r="EW84" s="188"/>
      <c r="EX84" s="188"/>
      <c r="EY84" s="188"/>
      <c r="EZ84" s="188"/>
      <c r="FA84" s="188"/>
      <c r="FB84" s="193"/>
      <c r="FC84" s="188"/>
      <c r="FD84" s="188"/>
      <c r="FE84" s="188"/>
      <c r="FF84" s="188"/>
      <c r="FG84" s="188"/>
      <c r="FH84" s="188"/>
      <c r="FI84" s="188"/>
      <c r="FJ84" s="188"/>
      <c r="FK84" s="188"/>
      <c r="FL84" s="188"/>
      <c r="FM84" s="188"/>
      <c r="FN84" s="188"/>
      <c r="FO84" s="197"/>
    </row>
    <row r="85" spans="1:171" x14ac:dyDescent="0.2">
      <c r="A85" s="17" t="s">
        <v>20</v>
      </c>
      <c r="B85" s="12" t="s">
        <v>150</v>
      </c>
      <c r="C85" s="28">
        <v>42410</v>
      </c>
      <c r="D85" s="29">
        <v>0.83194444444444438</v>
      </c>
      <c r="E85" s="10">
        <f>F85*24</f>
        <v>0</v>
      </c>
      <c r="F85" s="79">
        <v>0</v>
      </c>
      <c r="G85" s="53">
        <v>0.24099999999999999</v>
      </c>
      <c r="H85" s="53">
        <v>0.24099999999999999</v>
      </c>
      <c r="I85">
        <v>100</v>
      </c>
      <c r="J85">
        <v>13.5</v>
      </c>
      <c r="K85" s="53">
        <f>H85-G85</f>
        <v>0</v>
      </c>
      <c r="L85" s="53"/>
      <c r="M85">
        <v>1</v>
      </c>
      <c r="N85" s="57">
        <v>31.8</v>
      </c>
      <c r="O85" s="60">
        <v>0</v>
      </c>
      <c r="P85" s="61">
        <v>6.03</v>
      </c>
      <c r="Q85" s="33">
        <v>2.09</v>
      </c>
      <c r="R85" s="61">
        <v>1.73</v>
      </c>
      <c r="S85" s="60"/>
      <c r="T85" s="60">
        <v>127</v>
      </c>
      <c r="U85" s="75">
        <v>8.6999999999999993</v>
      </c>
      <c r="V85" s="60">
        <v>4</v>
      </c>
      <c r="W85" s="71">
        <f>W84-V84+Y85+AA85+AC85</f>
        <v>269.5</v>
      </c>
      <c r="X85" s="85">
        <f>SUM(V85,X84)</f>
        <v>7.5</v>
      </c>
      <c r="Y85" s="33">
        <v>0</v>
      </c>
      <c r="Z85" s="33">
        <f t="shared" ref="Z85:Z99" si="950">SUM(Y85,Z84)</f>
        <v>0</v>
      </c>
      <c r="AA85" s="33">
        <v>0</v>
      </c>
      <c r="AB85" s="33">
        <f t="shared" ref="AB85:AB99" si="951">SUM(AA85,AB84)</f>
        <v>0</v>
      </c>
      <c r="AC85" s="33">
        <v>0</v>
      </c>
      <c r="AD85" s="33">
        <f t="shared" ref="AD85:AD99" si="952">SUM(AC85,AD84)</f>
        <v>0</v>
      </c>
      <c r="AE85" s="4">
        <f t="shared" ref="AE85:AE98" si="953">F85*24</f>
        <v>0</v>
      </c>
      <c r="AF85" s="54"/>
      <c r="AG85" s="167"/>
      <c r="AH85"/>
      <c r="AI85" s="22">
        <f>G85*(W85-Y85-AA85-AC85)*1000000</f>
        <v>64949500</v>
      </c>
      <c r="AJ85" s="174"/>
      <c r="AK85" s="174"/>
      <c r="AL85" s="167"/>
      <c r="AM85" s="187"/>
      <c r="AN85" s="187"/>
      <c r="AO85" s="187"/>
      <c r="AP85" s="174"/>
      <c r="AQ85" s="189">
        <f>(N85*W85/1000+AC85*2220/1000+AA85*180.15/1000)/((W85+AA85+AC85)/1000)</f>
        <v>31.799999999999997</v>
      </c>
      <c r="AR85" s="189">
        <f>(O85*W85/1000)/((W85+AA85+AC85)/1000)</f>
        <v>0</v>
      </c>
      <c r="AS85" s="189">
        <f>(P85*W85/1000)/((W85+AA85+AC85)/1000)</f>
        <v>6.03</v>
      </c>
      <c r="AT85" s="189">
        <f>(Q85*W85/1000+AA85*4.16/1000)/((W85+AA85+AC85)/1000)</f>
        <v>2.09</v>
      </c>
      <c r="AU85" s="189">
        <f>(R85*W85/1000)/((W85+AA85+AC85)/1000)</f>
        <v>1.73</v>
      </c>
      <c r="AW85" s="189"/>
      <c r="AX85" s="189"/>
      <c r="AY85" s="189"/>
      <c r="AZ85" s="189"/>
      <c r="BA85" s="189"/>
      <c r="BC85" s="189"/>
      <c r="BD85" s="189"/>
      <c r="BE85" s="189"/>
      <c r="BF85" s="189"/>
      <c r="BG85" s="189"/>
      <c r="BH85" s="189"/>
      <c r="BI85" s="189"/>
      <c r="BJ85" s="189"/>
      <c r="BK85" s="189"/>
      <c r="BL85" s="189"/>
      <c r="BN85" s="189">
        <v>0</v>
      </c>
      <c r="BO85" s="189">
        <v>2.1127902992706118</v>
      </c>
      <c r="BP85" s="189">
        <v>1.4733862853164548</v>
      </c>
      <c r="BQ85" s="189">
        <v>6.2200586009180201</v>
      </c>
      <c r="BR85" s="189">
        <v>0.18730616717362714</v>
      </c>
      <c r="BS85" s="189">
        <v>1.9188647573486772</v>
      </c>
      <c r="BT85" s="189">
        <v>7.7628101332409045</v>
      </c>
      <c r="BU85" s="189">
        <v>0</v>
      </c>
      <c r="BV85" s="189">
        <v>1.0891966046299555</v>
      </c>
      <c r="BW85" s="189">
        <v>1.3661159862187955</v>
      </c>
      <c r="BX85" s="189">
        <v>2.49253998820517</v>
      </c>
      <c r="BY85" s="189">
        <v>3.6725810144888693</v>
      </c>
      <c r="BZ85" s="189">
        <v>2.8504029189540003</v>
      </c>
      <c r="CA85" s="189">
        <v>0.85538449120477444</v>
      </c>
      <c r="CB85" s="189">
        <v>1.3739029547242867</v>
      </c>
      <c r="CC85" s="189">
        <v>5.1462421944583872</v>
      </c>
      <c r="CD85" s="189">
        <v>5.300439402611385</v>
      </c>
      <c r="CE85" s="189">
        <v>2.8545569521658614</v>
      </c>
      <c r="CF85" s="189">
        <v>0.94723327784282763</v>
      </c>
      <c r="CG85" s="189">
        <v>0.85272116250066776</v>
      </c>
      <c r="CH85" s="189">
        <v>2.9385569087674379</v>
      </c>
      <c r="CI85" s="189">
        <v>35.09880922142127</v>
      </c>
      <c r="CJ85" s="189">
        <v>0.1166371515807705</v>
      </c>
      <c r="CK85" s="189">
        <v>0</v>
      </c>
      <c r="CL85" s="189">
        <v>0</v>
      </c>
      <c r="CM85" s="189">
        <v>0</v>
      </c>
      <c r="CN85" s="189">
        <v>0</v>
      </c>
      <c r="CO85" s="189">
        <v>0</v>
      </c>
      <c r="CP85" s="189">
        <v>0</v>
      </c>
      <c r="CQ85" s="189">
        <v>0</v>
      </c>
      <c r="CR85" s="189">
        <v>1.0812175265763382</v>
      </c>
      <c r="CS85" s="189">
        <v>0.10802637737039696</v>
      </c>
      <c r="CT85" s="189">
        <v>0.73112423223383505</v>
      </c>
      <c r="CU85" s="189">
        <v>0</v>
      </c>
      <c r="CW85" s="189">
        <f t="shared" ref="CW85:DQ85" si="954">(BN85*$W85/1000+($AB86-$AB84)*BN$18/1000)/(($W85+$AA85+$AC85)/1000)</f>
        <v>0</v>
      </c>
      <c r="CX85" s="189">
        <f t="shared" si="954"/>
        <v>2.1127902992706118</v>
      </c>
      <c r="CY85" s="189">
        <f t="shared" si="954"/>
        <v>1.4733862853164548</v>
      </c>
      <c r="CZ85" s="189">
        <f t="shared" si="954"/>
        <v>6.2200586009180192</v>
      </c>
      <c r="DA85" s="189">
        <f t="shared" si="954"/>
        <v>0.18730616717362714</v>
      </c>
      <c r="DB85" s="189">
        <f t="shared" si="954"/>
        <v>1.918864757348677</v>
      </c>
      <c r="DC85" s="189">
        <f t="shared" si="954"/>
        <v>7.7628101332409045</v>
      </c>
      <c r="DD85" s="189">
        <f t="shared" si="954"/>
        <v>0</v>
      </c>
      <c r="DE85" s="189">
        <f t="shared" si="954"/>
        <v>1.0891966046299553</v>
      </c>
      <c r="DF85" s="189">
        <f t="shared" si="954"/>
        <v>1.3661159862187955</v>
      </c>
      <c r="DG85" s="189">
        <f t="shared" si="954"/>
        <v>2.49253998820517</v>
      </c>
      <c r="DH85" s="189">
        <f t="shared" si="954"/>
        <v>3.6725810144888689</v>
      </c>
      <c r="DI85" s="189">
        <f t="shared" si="954"/>
        <v>2.8504029189539999</v>
      </c>
      <c r="DJ85" s="189">
        <f t="shared" si="954"/>
        <v>0.85538449120477444</v>
      </c>
      <c r="DK85" s="189">
        <f t="shared" si="954"/>
        <v>1.3739029547242867</v>
      </c>
      <c r="DL85" s="189">
        <f t="shared" si="954"/>
        <v>5.1462421944583872</v>
      </c>
      <c r="DM85" s="189">
        <f t="shared" si="954"/>
        <v>5.3004394026113841</v>
      </c>
      <c r="DN85" s="189">
        <f t="shared" si="954"/>
        <v>2.8545569521658609</v>
      </c>
      <c r="DO85" s="189">
        <f t="shared" si="954"/>
        <v>0.9472332778428274</v>
      </c>
      <c r="DP85" s="189">
        <f t="shared" si="954"/>
        <v>0.85272116250066765</v>
      </c>
      <c r="DQ85" s="189">
        <f t="shared" si="954"/>
        <v>2.9385569087674375</v>
      </c>
      <c r="DR85" s="194">
        <f>(CI85*$W85/1000+($AB86-$AB84)*CI$18/1000+2220*(AD86-AD84)/1000)/(($W85+$AA85+$AC85)/1000)</f>
        <v>35.09880922142127</v>
      </c>
      <c r="DS85" s="189">
        <f t="shared" ref="DS85:ED85" si="955">(CJ85*$W85/1000+($AB86-$AB84)*CJ$18/1000)/(($W85+$AA85+$AC85)/1000)</f>
        <v>0.11663715158077048</v>
      </c>
      <c r="DT85" s="189">
        <f t="shared" si="955"/>
        <v>0</v>
      </c>
      <c r="DU85" s="189">
        <f t="shared" si="955"/>
        <v>0</v>
      </c>
      <c r="DV85" s="189">
        <f t="shared" si="955"/>
        <v>0</v>
      </c>
      <c r="DW85" s="189">
        <f t="shared" si="955"/>
        <v>0</v>
      </c>
      <c r="DX85" s="189">
        <f t="shared" si="955"/>
        <v>0</v>
      </c>
      <c r="DY85" s="189">
        <f t="shared" si="955"/>
        <v>0</v>
      </c>
      <c r="DZ85" s="189">
        <f t="shared" si="955"/>
        <v>0</v>
      </c>
      <c r="EA85" s="189">
        <f t="shared" si="955"/>
        <v>1.081217526576338</v>
      </c>
      <c r="EB85" s="189">
        <f t="shared" si="955"/>
        <v>0.10802637737039696</v>
      </c>
      <c r="EC85" s="189">
        <f t="shared" si="955"/>
        <v>0.73112423223383505</v>
      </c>
      <c r="ED85" s="189">
        <f t="shared" si="955"/>
        <v>0</v>
      </c>
      <c r="EE85" s="53" t="s">
        <v>20</v>
      </c>
      <c r="EF85" s="12" t="s">
        <v>150</v>
      </c>
      <c r="EG85" s="189"/>
      <c r="EH85" s="189"/>
      <c r="EI85" s="189"/>
      <c r="EJ85" s="189"/>
      <c r="EK85" s="189"/>
      <c r="EL85" s="189"/>
      <c r="EM85" s="189"/>
      <c r="EN85" s="189"/>
      <c r="EO85" s="189"/>
      <c r="EP85" s="189"/>
      <c r="EQ85" s="189"/>
      <c r="ER85" s="189"/>
      <c r="ES85" s="189"/>
      <c r="ET85" s="189"/>
      <c r="EU85" s="189"/>
      <c r="EV85" s="189"/>
      <c r="EW85" s="189"/>
      <c r="EX85" s="189"/>
      <c r="EY85" s="189"/>
      <c r="EZ85" s="189"/>
      <c r="FA85" s="189"/>
      <c r="FB85" s="194"/>
      <c r="FC85" s="189"/>
      <c r="FD85" s="189"/>
      <c r="FE85" s="189"/>
      <c r="FF85" s="189"/>
      <c r="FG85" s="189"/>
      <c r="FH85" s="189"/>
      <c r="FI85" s="189"/>
      <c r="FJ85" s="189"/>
      <c r="FK85" s="189"/>
      <c r="FL85" s="189"/>
      <c r="FM85" s="189"/>
      <c r="FN85" s="189"/>
      <c r="FO85" s="6"/>
    </row>
    <row r="86" spans="1:171" x14ac:dyDescent="0.2">
      <c r="A86" s="17" t="s">
        <v>20</v>
      </c>
      <c r="B86" s="12" t="s">
        <v>151</v>
      </c>
      <c r="C86" s="28">
        <v>42411</v>
      </c>
      <c r="D86" s="29">
        <v>0.4152777777777778</v>
      </c>
      <c r="E86" s="10">
        <f>F86*24</f>
        <v>14.000000000000004</v>
      </c>
      <c r="F86" s="79">
        <f t="shared" ref="F86:F99" si="956">+F85+(C86-C85)+(D86-D85)</f>
        <v>0.58333333333333348</v>
      </c>
      <c r="G86" s="53">
        <v>0.35199999999999998</v>
      </c>
      <c r="H86" s="53">
        <v>0.35299999999999998</v>
      </c>
      <c r="I86">
        <v>99.7</v>
      </c>
      <c r="J86">
        <v>13.9</v>
      </c>
      <c r="K86" s="53">
        <f t="shared" ref="K86:K99" si="957">H86-G86</f>
        <v>1.0000000000000009E-3</v>
      </c>
      <c r="L86" s="53"/>
      <c r="M86">
        <v>2</v>
      </c>
      <c r="N86" s="57">
        <v>29.3</v>
      </c>
      <c r="O86" s="60">
        <v>0</v>
      </c>
      <c r="P86" s="61">
        <v>5.7</v>
      </c>
      <c r="Q86" s="33">
        <v>1.91</v>
      </c>
      <c r="R86" s="61">
        <v>2.36</v>
      </c>
      <c r="S86" s="60"/>
      <c r="T86" s="60">
        <v>128</v>
      </c>
      <c r="U86" s="75">
        <v>8.66</v>
      </c>
      <c r="V86" s="60">
        <v>4</v>
      </c>
      <c r="W86" s="71">
        <f t="shared" ref="W86:W99" si="958">W85-V85+Y86+AA86+AC86</f>
        <v>265.50200000000001</v>
      </c>
      <c r="X86" s="85">
        <f t="shared" ref="X86:X99" si="959">SUM(V86,X85)</f>
        <v>11.5</v>
      </c>
      <c r="Y86" s="33">
        <v>2E-3</v>
      </c>
      <c r="Z86" s="33">
        <f t="shared" si="950"/>
        <v>2E-3</v>
      </c>
      <c r="AA86" s="33">
        <v>0</v>
      </c>
      <c r="AB86" s="33">
        <f t="shared" si="951"/>
        <v>0</v>
      </c>
      <c r="AC86" s="33">
        <v>0</v>
      </c>
      <c r="AD86" s="33">
        <f t="shared" si="952"/>
        <v>0</v>
      </c>
      <c r="AE86" s="22">
        <f t="shared" si="953"/>
        <v>14.000000000000004</v>
      </c>
      <c r="AF86" s="54">
        <f t="shared" ref="AF86:AF98" si="960">((AE86-AE85)*LN(2)/LN(G86/G85))</f>
        <v>25.615584467380451</v>
      </c>
      <c r="AG86" s="167">
        <f t="shared" si="64"/>
        <v>2.7059588721960137E-2</v>
      </c>
      <c r="AH86"/>
      <c r="AI86" s="22">
        <f t="shared" ref="AI86:AI99" si="961">G86*(W86-Y86-AA86-AC86)*1000000</f>
        <v>93455999.999999985</v>
      </c>
      <c r="AJ86" s="174">
        <f>LN(AI86/AI85)</f>
        <v>0.36388069244038368</v>
      </c>
      <c r="AK86" s="174">
        <f>LN(AI86/AI85)/(AE86-AE85)</f>
        <v>2.5991478031455972E-2</v>
      </c>
      <c r="AL86" s="167"/>
      <c r="AM86" s="187">
        <f>(G85+G86)/2*(E86-E85)/24</f>
        <v>0.17295833333333335</v>
      </c>
      <c r="AN86" s="187"/>
      <c r="AO86" s="187"/>
      <c r="AP86" s="174"/>
      <c r="AQ86" s="189">
        <f t="shared" ref="AQ86:AQ99" si="962">(N86*W86/1000+AC86*2220/1000+AA86*180.15/1000)/((W86+AA86+AC86)/1000)</f>
        <v>29.3</v>
      </c>
      <c r="AR86" s="189">
        <f t="shared" ref="AR86:AR99" si="963">(O86*W86/1000)/((W86+AA86+AC86)/1000)</f>
        <v>0</v>
      </c>
      <c r="AS86" s="189">
        <f t="shared" ref="AS86:AS99" si="964">(P86*W86/1000)/((W86+AA86+AC86)/1000)</f>
        <v>5.6999999999999993</v>
      </c>
      <c r="AT86" s="189">
        <f t="shared" ref="AT86:AT99" si="965">(Q86*W86/1000+AA86*4.16/1000)/((W86+AA86+AC86)/1000)</f>
        <v>1.91</v>
      </c>
      <c r="AU86" s="189">
        <f t="shared" ref="AU86:AU99" si="966">(R86*W86/1000)/((W86+AA86+AC86)/1000)</f>
        <v>2.36</v>
      </c>
      <c r="AV86" s="190" t="s">
        <v>152</v>
      </c>
      <c r="AW86" s="189">
        <f>-(N86-AQ85)</f>
        <v>2.4999999999999964</v>
      </c>
      <c r="AX86" s="189">
        <f>(O86-AR85)</f>
        <v>0</v>
      </c>
      <c r="AY86" s="189">
        <f>-(P86-AS85)</f>
        <v>0.33000000000000007</v>
      </c>
      <c r="AZ86" s="189">
        <f>-(Q86-AT85)</f>
        <v>0.17999999999999994</v>
      </c>
      <c r="BA86" s="189">
        <f>(R86-AU85)</f>
        <v>0.62999999999999989</v>
      </c>
      <c r="BB86" s="190" t="s">
        <v>152</v>
      </c>
      <c r="BC86" s="189"/>
      <c r="BD86" s="189"/>
      <c r="BE86" s="189"/>
      <c r="BF86" s="189"/>
      <c r="BG86" s="189"/>
      <c r="BH86" s="189"/>
      <c r="BI86" s="189"/>
      <c r="BJ86" s="189"/>
      <c r="BK86" s="189"/>
      <c r="BL86" s="189"/>
      <c r="BN86" s="189"/>
      <c r="BO86" s="189"/>
      <c r="BP86" s="189"/>
      <c r="BQ86" s="189"/>
      <c r="BR86" s="189"/>
      <c r="BS86" s="189"/>
      <c r="BT86" s="189"/>
      <c r="BU86" s="189"/>
      <c r="BV86" s="189"/>
      <c r="BW86" s="189"/>
      <c r="BX86" s="189"/>
      <c r="BY86" s="189"/>
      <c r="BZ86" s="189"/>
      <c r="CA86" s="189"/>
      <c r="CB86" s="189"/>
      <c r="CC86" s="189"/>
      <c r="CD86" s="189"/>
      <c r="CE86" s="189"/>
      <c r="CF86" s="189"/>
      <c r="CG86" s="189"/>
      <c r="CH86" s="189"/>
      <c r="CI86" s="189"/>
      <c r="CJ86" s="189"/>
      <c r="CK86" s="189"/>
      <c r="CL86" s="189"/>
      <c r="CM86" s="189"/>
      <c r="CN86" s="189"/>
      <c r="CO86" s="189"/>
      <c r="CP86" s="189"/>
      <c r="CQ86" s="189"/>
      <c r="CR86" s="189"/>
      <c r="CS86" s="189"/>
      <c r="CT86" s="189"/>
      <c r="CU86" s="189"/>
      <c r="CW86" s="189"/>
      <c r="CX86" s="189"/>
      <c r="CY86" s="189"/>
      <c r="CZ86" s="189"/>
      <c r="DA86" s="189"/>
      <c r="DB86" s="189"/>
      <c r="DC86" s="189"/>
      <c r="DD86" s="189"/>
      <c r="DE86" s="189"/>
      <c r="DF86" s="189"/>
      <c r="DG86" s="189"/>
      <c r="DH86" s="189"/>
      <c r="DI86" s="189"/>
      <c r="DJ86" s="189"/>
      <c r="DK86" s="189"/>
      <c r="DL86" s="189"/>
      <c r="DM86" s="189"/>
      <c r="DN86" s="189"/>
      <c r="DO86" s="189"/>
      <c r="DP86" s="189"/>
      <c r="DQ86" s="189"/>
      <c r="DR86" s="194"/>
      <c r="DS86" s="189"/>
      <c r="DT86" s="189"/>
      <c r="DU86" s="189"/>
      <c r="DV86" s="189"/>
      <c r="DW86" s="189"/>
      <c r="DX86" s="189"/>
      <c r="DY86" s="189"/>
      <c r="DZ86" s="189"/>
      <c r="EA86" s="189"/>
      <c r="EB86" s="189"/>
      <c r="EC86" s="189"/>
      <c r="ED86" s="189"/>
      <c r="EE86" s="53" t="s">
        <v>20</v>
      </c>
      <c r="EF86" s="12" t="s">
        <v>151</v>
      </c>
      <c r="EG86" s="189"/>
      <c r="EH86" s="189"/>
      <c r="EI86" s="189"/>
      <c r="EJ86" s="189"/>
      <c r="EK86" s="189"/>
      <c r="EL86" s="189"/>
      <c r="EM86" s="189"/>
      <c r="EN86" s="189"/>
      <c r="EO86" s="189"/>
      <c r="EP86" s="189"/>
      <c r="EQ86" s="189"/>
      <c r="ER86" s="189"/>
      <c r="ES86" s="189"/>
      <c r="ET86" s="189"/>
      <c r="EU86" s="189"/>
      <c r="EV86" s="189"/>
      <c r="EW86" s="189"/>
      <c r="EX86" s="189"/>
      <c r="EY86" s="189"/>
      <c r="EZ86" s="189"/>
      <c r="FA86" s="189"/>
      <c r="FB86" s="194"/>
      <c r="FC86" s="189"/>
      <c r="FD86" s="189"/>
      <c r="FE86" s="189"/>
      <c r="FF86" s="189"/>
      <c r="FG86" s="189"/>
      <c r="FH86" s="189"/>
      <c r="FI86" s="189"/>
      <c r="FJ86" s="189"/>
      <c r="FK86" s="189"/>
      <c r="FL86" s="189"/>
      <c r="FM86" s="189"/>
      <c r="FN86" s="189"/>
      <c r="FO86" s="6"/>
    </row>
    <row r="87" spans="1:171" x14ac:dyDescent="0.2">
      <c r="A87" s="17" t="s">
        <v>20</v>
      </c>
      <c r="B87" s="12" t="s">
        <v>153</v>
      </c>
      <c r="C87" s="28">
        <v>42412</v>
      </c>
      <c r="D87" s="29">
        <v>0.46736111111111112</v>
      </c>
      <c r="E87" s="10">
        <f>F87*24</f>
        <v>39.25</v>
      </c>
      <c r="F87" s="76">
        <f t="shared" si="956"/>
        <v>1.6354166666666667</v>
      </c>
      <c r="G87" s="53">
        <v>0.96799999999999997</v>
      </c>
      <c r="H87" s="53">
        <v>0.97099999999999997</v>
      </c>
      <c r="I87">
        <v>99.7</v>
      </c>
      <c r="J87">
        <v>13.8</v>
      </c>
      <c r="K87" s="53">
        <f t="shared" si="957"/>
        <v>3.0000000000000027E-3</v>
      </c>
      <c r="L87" s="53"/>
      <c r="M87">
        <v>1</v>
      </c>
      <c r="N87" s="57">
        <v>29.1</v>
      </c>
      <c r="O87" s="60">
        <v>0</v>
      </c>
      <c r="P87" s="61">
        <v>4.49</v>
      </c>
      <c r="Q87" s="33">
        <v>1.94</v>
      </c>
      <c r="R87" s="61">
        <v>3.49</v>
      </c>
      <c r="S87" s="60"/>
      <c r="T87" s="60">
        <v>128</v>
      </c>
      <c r="U87" s="75">
        <v>8.5500000000000007</v>
      </c>
      <c r="V87" s="60">
        <v>39</v>
      </c>
      <c r="W87" s="71">
        <f t="shared" si="958"/>
        <v>261.50200000000001</v>
      </c>
      <c r="X87" s="85">
        <f t="shared" si="959"/>
        <v>50.5</v>
      </c>
      <c r="Y87" s="33">
        <v>0</v>
      </c>
      <c r="Z87" s="33">
        <f t="shared" si="950"/>
        <v>2E-3</v>
      </c>
      <c r="AA87" s="33">
        <v>0</v>
      </c>
      <c r="AB87" s="33">
        <f t="shared" si="951"/>
        <v>0</v>
      </c>
      <c r="AC87" s="33">
        <v>0</v>
      </c>
      <c r="AD87" s="33">
        <f t="shared" si="952"/>
        <v>0</v>
      </c>
      <c r="AE87" s="22">
        <f t="shared" si="953"/>
        <v>39.25</v>
      </c>
      <c r="AF87" s="54">
        <f t="shared" si="960"/>
        <v>17.301255966741675</v>
      </c>
      <c r="AG87" s="167">
        <f t="shared" si="64"/>
        <v>4.0063402442712073E-2</v>
      </c>
      <c r="AH87">
        <f>LN(G87/G85)/(AE87-AE85)</f>
        <v>3.5425099459513935E-2</v>
      </c>
      <c r="AI87" s="22">
        <f t="shared" si="961"/>
        <v>253133936</v>
      </c>
      <c r="AJ87" s="174">
        <f t="shared" ref="AJ87:AJ99" si="967">LN(AI87/AI86)</f>
        <v>0.99642800265577325</v>
      </c>
      <c r="AK87" s="174">
        <f t="shared" ref="AK87:AK99" si="968">LN(AI87/AI86)/(AE87-AE86)</f>
        <v>3.9462495154684092E-2</v>
      </c>
      <c r="AL87" s="172">
        <f>LN(AI87/AI85)/(AE87-AE85)</f>
        <v>3.465754637187661E-2</v>
      </c>
      <c r="AM87" s="187">
        <f t="shared" ref="AM87:AM99" si="969">(G86+G87)/2*(E87-E86)/24</f>
        <v>0.69437499999999985</v>
      </c>
      <c r="AN87" s="187">
        <f>AM86+AM87</f>
        <v>0.86733333333333318</v>
      </c>
      <c r="AO87" s="187">
        <f t="shared" ref="AO87" si="970">AM86+AM87</f>
        <v>0.86733333333333318</v>
      </c>
      <c r="AP87" s="174"/>
      <c r="AQ87" s="189">
        <f t="shared" si="962"/>
        <v>29.1</v>
      </c>
      <c r="AR87" s="189">
        <f t="shared" si="963"/>
        <v>0</v>
      </c>
      <c r="AS87" s="189">
        <f t="shared" si="964"/>
        <v>4.4899999999999993</v>
      </c>
      <c r="AT87" s="189">
        <f t="shared" si="965"/>
        <v>1.94</v>
      </c>
      <c r="AU87" s="189">
        <f t="shared" si="966"/>
        <v>3.49</v>
      </c>
      <c r="AV87" s="190" t="s">
        <v>154</v>
      </c>
      <c r="AW87" s="189">
        <f t="shared" ref="AW87:AW99" si="971">-(N87-AQ86)</f>
        <v>0.19999999999999929</v>
      </c>
      <c r="AX87" s="189">
        <f t="shared" ref="AX87:AX99" si="972">(O87-AR86)</f>
        <v>0</v>
      </c>
      <c r="AY87" s="189">
        <f t="shared" ref="AY87:AY99" si="973">-(P87-AS86)</f>
        <v>1.2099999999999991</v>
      </c>
      <c r="AZ87" s="189">
        <f t="shared" ref="AZ87:AZ99" si="974">-(Q87-AT86)</f>
        <v>-3.0000000000000027E-2</v>
      </c>
      <c r="BA87" s="189">
        <f t="shared" ref="BA87:BA99" si="975">(R87-AU86)</f>
        <v>1.1300000000000003</v>
      </c>
      <c r="BB87" s="190" t="s">
        <v>154</v>
      </c>
      <c r="BC87" s="189">
        <f>(AW86+AW87)/$AN87</f>
        <v>3.1129900076863906</v>
      </c>
      <c r="BD87" s="189">
        <f>(AX86+AX87)/$AN87</f>
        <v>0</v>
      </c>
      <c r="BE87" s="189">
        <f>(AY86+AY87)/$AN87</f>
        <v>1.7755572636433505</v>
      </c>
      <c r="BF87" s="189">
        <f>(AZ86+AZ87)/$AN87</f>
        <v>0.17294388931591076</v>
      </c>
      <c r="BG87" s="189">
        <f>(BA86+BA87)/$AN87</f>
        <v>2.0292083013066877</v>
      </c>
      <c r="BH87" s="189">
        <f t="shared" ref="BH87" si="976">(AW86+AW87)/$AN87</f>
        <v>3.1129900076863906</v>
      </c>
      <c r="BI87" s="189">
        <f t="shared" ref="BI87" si="977">(AX86+AX87)/$AN87</f>
        <v>0</v>
      </c>
      <c r="BJ87" s="189">
        <f t="shared" ref="BJ87" si="978">(AY86+AY87)/$AN87</f>
        <v>1.7755572636433505</v>
      </c>
      <c r="BK87" s="189">
        <f t="shared" ref="BK87" si="979">(AZ86+AZ87)/$AN87</f>
        <v>0.17294388931591076</v>
      </c>
      <c r="BL87" s="189">
        <f t="shared" ref="BL87" si="980">(BA86+BA87)/$AN87</f>
        <v>2.0292083013066877</v>
      </c>
      <c r="BN87" s="189">
        <v>0.86757375190083807</v>
      </c>
      <c r="BO87" s="189">
        <v>1.9581981365862953</v>
      </c>
      <c r="BP87" s="189">
        <v>1.5189330935613201</v>
      </c>
      <c r="BQ87" s="189">
        <v>4.4735311650194376</v>
      </c>
      <c r="BR87" s="189">
        <v>0.11586293810625627</v>
      </c>
      <c r="BS87" s="189">
        <v>1.9198314398460821</v>
      </c>
      <c r="BT87" s="189">
        <v>4.8415890953678584</v>
      </c>
      <c r="BU87" s="189">
        <v>0.2188065716104162</v>
      </c>
      <c r="BV87" s="189">
        <v>0.98577234451698548</v>
      </c>
      <c r="BW87" s="189">
        <v>1.2530816582224791</v>
      </c>
      <c r="BX87" s="189">
        <v>2.2680633127001233</v>
      </c>
      <c r="BY87" s="189">
        <v>3.3349737797762056</v>
      </c>
      <c r="BZ87" s="189">
        <v>2.7189561981946686</v>
      </c>
      <c r="CA87" s="189">
        <v>0.77459956930759766</v>
      </c>
      <c r="CB87" s="189">
        <v>1.2937103860564387</v>
      </c>
      <c r="CC87" s="189">
        <v>5.7580294423384091</v>
      </c>
      <c r="CD87" s="189">
        <v>4.1669687731286773</v>
      </c>
      <c r="CE87" s="189">
        <v>2.6291028007274431</v>
      </c>
      <c r="CF87" s="189">
        <v>0.9085942888135512</v>
      </c>
      <c r="CG87" s="189">
        <v>0.71826243100059406</v>
      </c>
      <c r="CH87" s="189">
        <v>2.7186642733814961</v>
      </c>
      <c r="CI87" s="189">
        <v>34.010870326822968</v>
      </c>
      <c r="CJ87" s="189">
        <v>0.23035245518218522</v>
      </c>
      <c r="CK87" s="189">
        <v>4.0639916612373192E-2</v>
      </c>
      <c r="CL87" s="189">
        <v>0</v>
      </c>
      <c r="CM87" s="189">
        <v>0</v>
      </c>
      <c r="CN87" s="189">
        <v>0.56812523022303518</v>
      </c>
      <c r="CO87" s="189">
        <v>0</v>
      </c>
      <c r="CP87" s="189">
        <v>0</v>
      </c>
      <c r="CQ87" s="189">
        <v>0</v>
      </c>
      <c r="CR87" s="189">
        <v>1.4346835512860256</v>
      </c>
      <c r="CS87" s="189">
        <v>2.6711801092689469</v>
      </c>
      <c r="CT87" s="189">
        <v>2.2310953846685839</v>
      </c>
      <c r="CU87" s="189">
        <v>0</v>
      </c>
      <c r="CW87" s="189">
        <f t="shared" ref="CW87:DQ87" si="981">(BN87*$W87/1000+($AB88-$AB86)*BN$18/1000)/(($W87+$AA87+$AC87)/1000)</f>
        <v>0.87805070495361304</v>
      </c>
      <c r="CX87" s="189">
        <f t="shared" si="981"/>
        <v>2.0518354546300848</v>
      </c>
      <c r="CY87" s="189">
        <f t="shared" si="981"/>
        <v>1.5851110527235879</v>
      </c>
      <c r="CZ87" s="189">
        <f t="shared" si="981"/>
        <v>4.7397145069829261</v>
      </c>
      <c r="DA87" s="189">
        <f t="shared" si="981"/>
        <v>0.12565396639120802</v>
      </c>
      <c r="DB87" s="189">
        <f t="shared" si="981"/>
        <v>1.9834952205066767</v>
      </c>
      <c r="DC87" s="189">
        <f t="shared" si="981"/>
        <v>4.8415890953678584</v>
      </c>
      <c r="DD87" s="189">
        <f t="shared" si="981"/>
        <v>0.22657781769708979</v>
      </c>
      <c r="DE87" s="189">
        <f t="shared" si="981"/>
        <v>1.0341030274829097</v>
      </c>
      <c r="DF87" s="189">
        <f t="shared" si="981"/>
        <v>1.2856042349901506</v>
      </c>
      <c r="DG87" s="189">
        <f t="shared" si="981"/>
        <v>2.3996230658537363</v>
      </c>
      <c r="DH87" s="189">
        <f t="shared" si="981"/>
        <v>3.5161430104962585</v>
      </c>
      <c r="DI87" s="189">
        <f t="shared" si="981"/>
        <v>2.8539825193503114</v>
      </c>
      <c r="DJ87" s="189">
        <f t="shared" si="981"/>
        <v>0.83074782361287591</v>
      </c>
      <c r="DK87" s="189">
        <f t="shared" si="981"/>
        <v>1.353740675556244</v>
      </c>
      <c r="DL87" s="189">
        <f t="shared" si="981"/>
        <v>5.9264288480631917</v>
      </c>
      <c r="DM87" s="189">
        <f t="shared" si="981"/>
        <v>4.3976131235599407</v>
      </c>
      <c r="DN87" s="189">
        <f t="shared" si="981"/>
        <v>2.738170157510333</v>
      </c>
      <c r="DO87" s="189">
        <f t="shared" si="981"/>
        <v>0.96040112180106307</v>
      </c>
      <c r="DP87" s="189">
        <f t="shared" si="981"/>
        <v>0.74644026154615917</v>
      </c>
      <c r="DQ87" s="189">
        <f t="shared" si="981"/>
        <v>2.8450610257249433</v>
      </c>
      <c r="DR87" s="194">
        <f>(CI87*$W87/1000+($AB88-$AB86)*CI$18/1000+2220*(AD88-AD86)/1000)/(($W87+$AA87+$AC87)/1000)</f>
        <v>46.953765912448652</v>
      </c>
      <c r="DS87" s="189">
        <f t="shared" ref="DS87:ED87" si="982">(CJ87*$W87/1000+($AB88-$AB86)*CJ$18/1000)/(($W87+$AA87+$AC87)/1000)</f>
        <v>0.24399067939350966</v>
      </c>
      <c r="DT87" s="189">
        <f t="shared" si="982"/>
        <v>4.0639916612373192E-2</v>
      </c>
      <c r="DU87" s="189">
        <f t="shared" si="982"/>
        <v>8.1192352209626996E-4</v>
      </c>
      <c r="DV87" s="189">
        <f t="shared" si="982"/>
        <v>0</v>
      </c>
      <c r="DW87" s="189">
        <f t="shared" si="982"/>
        <v>0.56812523022303518</v>
      </c>
      <c r="DX87" s="189">
        <f t="shared" si="982"/>
        <v>0</v>
      </c>
      <c r="DY87" s="189">
        <f t="shared" si="982"/>
        <v>0</v>
      </c>
      <c r="DZ87" s="189">
        <f t="shared" si="982"/>
        <v>0</v>
      </c>
      <c r="EA87" s="189">
        <f t="shared" si="982"/>
        <v>1.4799270975854066</v>
      </c>
      <c r="EB87" s="189">
        <f t="shared" si="982"/>
        <v>2.6728657874016561</v>
      </c>
      <c r="EC87" s="189">
        <f t="shared" si="982"/>
        <v>2.2310953846685839</v>
      </c>
      <c r="ED87" s="189">
        <f t="shared" si="982"/>
        <v>0</v>
      </c>
      <c r="EE87" s="53" t="s">
        <v>20</v>
      </c>
      <c r="EF87" s="12" t="s">
        <v>153</v>
      </c>
      <c r="EG87" s="189">
        <f t="shared" ref="EG87" si="983">BN87-CW85</f>
        <v>0.86757375190083807</v>
      </c>
      <c r="EH87" s="189">
        <f t="shared" ref="EH87" si="984">BO87-CX85</f>
        <v>-0.15459216268431653</v>
      </c>
      <c r="EI87" s="189">
        <f t="shared" ref="EI87" si="985">BP87-CY85</f>
        <v>4.5546808244865344E-2</v>
      </c>
      <c r="EJ87" s="189">
        <f t="shared" ref="EJ87" si="986">BQ87-CZ85</f>
        <v>-1.7465274358985816</v>
      </c>
      <c r="EK87" s="189">
        <f t="shared" ref="EK87" si="987">BR87-DA85</f>
        <v>-7.144322906737087E-2</v>
      </c>
      <c r="EL87" s="189">
        <f t="shared" ref="EL87" si="988">BS87-DB85</f>
        <v>9.6668249740505807E-4</v>
      </c>
      <c r="EM87" s="189">
        <f t="shared" ref="EM87" si="989">BT87-DC85</f>
        <v>-2.9212210378730461</v>
      </c>
      <c r="EN87" s="189">
        <f t="shared" ref="EN87" si="990">BU87-DD85</f>
        <v>0.2188065716104162</v>
      </c>
      <c r="EO87" s="189">
        <f t="shared" ref="EO87" si="991">BV87-DE85</f>
        <v>-0.10342426011296979</v>
      </c>
      <c r="EP87" s="189">
        <f t="shared" ref="EP87" si="992">BW87-DF85</f>
        <v>-0.11303432799631641</v>
      </c>
      <c r="EQ87" s="189">
        <f t="shared" ref="EQ87" si="993">BX87-DG85</f>
        <v>-0.22447667550504669</v>
      </c>
      <c r="ER87" s="189">
        <f t="shared" ref="ER87" si="994">BY87-DH85</f>
        <v>-0.3376072347126633</v>
      </c>
      <c r="ES87" s="189">
        <f t="shared" ref="ES87" si="995">BZ87-DI85</f>
        <v>-0.13144672075933128</v>
      </c>
      <c r="ET87" s="189">
        <f t="shared" ref="ET87" si="996">CA87-DJ85</f>
        <v>-8.0784921897176787E-2</v>
      </c>
      <c r="EU87" s="189">
        <f t="shared" ref="EU87" si="997">CB87-DK85</f>
        <v>-8.0192568667847963E-2</v>
      </c>
      <c r="EV87" s="189">
        <f t="shared" ref="EV87" si="998">CC87-DL85</f>
        <v>0.61178724788002192</v>
      </c>
      <c r="EW87" s="189">
        <f t="shared" ref="EW87" si="999">CD87-DM85</f>
        <v>-1.1334706294827068</v>
      </c>
      <c r="EX87" s="189">
        <f t="shared" ref="EX87" si="1000">CE87-DN85</f>
        <v>-0.22545415143841785</v>
      </c>
      <c r="EY87" s="189">
        <f t="shared" ref="EY87" si="1001">CF87-DO85</f>
        <v>-3.8638989029276205E-2</v>
      </c>
      <c r="EZ87" s="189">
        <f t="shared" ref="EZ87" si="1002">CG87-DP85</f>
        <v>-0.13445873150007359</v>
      </c>
      <c r="FA87" s="189">
        <f>CH87-DQ85</f>
        <v>-0.21989263538594139</v>
      </c>
      <c r="FB87" s="194">
        <f>CI87-DR85</f>
        <v>-1.0879388945983024</v>
      </c>
      <c r="FC87" s="189">
        <f t="shared" ref="FC87" si="1003">CJ87-DS85</f>
        <v>0.11371530360141474</v>
      </c>
      <c r="FD87" s="189">
        <f t="shared" ref="FD87" si="1004">CK87-DT85</f>
        <v>4.0639916612373192E-2</v>
      </c>
      <c r="FE87" s="189">
        <f t="shared" ref="FE87" si="1005">CL87-DU85</f>
        <v>0</v>
      </c>
      <c r="FF87" s="189">
        <f t="shared" ref="FF87" si="1006">CM87-DV85</f>
        <v>0</v>
      </c>
      <c r="FG87" s="189">
        <f t="shared" ref="FG87" si="1007">CN87-DW85</f>
        <v>0.56812523022303518</v>
      </c>
      <c r="FH87" s="189">
        <f t="shared" ref="FH87" si="1008">CO87-DX85</f>
        <v>0</v>
      </c>
      <c r="FI87" s="189">
        <f t="shared" ref="FI87" si="1009">CP87-DY85</f>
        <v>0</v>
      </c>
      <c r="FJ87" s="189">
        <f t="shared" ref="FJ87" si="1010">CQ87-DZ85</f>
        <v>0</v>
      </c>
      <c r="FK87" s="189">
        <f t="shared" ref="FK87" si="1011">CR87-EA85</f>
        <v>0.35346602470968769</v>
      </c>
      <c r="FL87" s="189">
        <f t="shared" ref="FL87" si="1012">CS87-EB85</f>
        <v>2.56315373189855</v>
      </c>
      <c r="FM87" s="189">
        <f t="shared" ref="FM87" si="1013">CT87-EC85</f>
        <v>1.4999711524347488</v>
      </c>
      <c r="FN87" s="189">
        <f t="shared" ref="FN87" si="1014">CU87-ED85</f>
        <v>0</v>
      </c>
      <c r="FO87" s="198">
        <f>BA86+BA87</f>
        <v>1.7600000000000002</v>
      </c>
    </row>
    <row r="88" spans="1:171" x14ac:dyDescent="0.2">
      <c r="A88" s="17" t="s">
        <v>20</v>
      </c>
      <c r="B88" s="12" t="s">
        <v>156</v>
      </c>
      <c r="C88" s="28">
        <v>42413</v>
      </c>
      <c r="D88" s="29">
        <v>0.37777777777777777</v>
      </c>
      <c r="E88" s="10">
        <f t="shared" ref="E88:E99" si="1015">F88*24</f>
        <v>61.1</v>
      </c>
      <c r="F88" s="76">
        <f t="shared" si="956"/>
        <v>2.5458333333333334</v>
      </c>
      <c r="G88" s="53">
        <v>2.46</v>
      </c>
      <c r="H88" s="53">
        <v>2.4900000000000002</v>
      </c>
      <c r="I88">
        <v>99.2</v>
      </c>
      <c r="J88">
        <v>13.6</v>
      </c>
      <c r="K88" s="53">
        <f t="shared" si="957"/>
        <v>3.0000000000000249E-2</v>
      </c>
      <c r="L88" s="53"/>
      <c r="M88">
        <v>3</v>
      </c>
      <c r="N88" s="57">
        <v>30.7</v>
      </c>
      <c r="O88" s="60">
        <v>0</v>
      </c>
      <c r="P88" s="61">
        <v>3.7</v>
      </c>
      <c r="Q88" s="33">
        <v>2.38</v>
      </c>
      <c r="R88" s="61">
        <v>5.15</v>
      </c>
      <c r="S88" s="60"/>
      <c r="T88" s="60">
        <v>130</v>
      </c>
      <c r="U88" s="75">
        <v>8.61</v>
      </c>
      <c r="V88" s="60">
        <v>4</v>
      </c>
      <c r="W88" s="71">
        <f t="shared" si="958"/>
        <v>227.702</v>
      </c>
      <c r="X88" s="85">
        <f t="shared" si="959"/>
        <v>54.5</v>
      </c>
      <c r="Y88" s="33">
        <v>0</v>
      </c>
      <c r="Z88" s="33">
        <f t="shared" si="950"/>
        <v>2E-3</v>
      </c>
      <c r="AA88" s="33">
        <v>4</v>
      </c>
      <c r="AB88" s="33">
        <f t="shared" si="951"/>
        <v>4</v>
      </c>
      <c r="AC88" s="33">
        <v>1.2</v>
      </c>
      <c r="AD88" s="33">
        <f t="shared" si="952"/>
        <v>1.2</v>
      </c>
      <c r="AE88" s="22">
        <f t="shared" si="953"/>
        <v>61.1</v>
      </c>
      <c r="AF88" s="54">
        <f t="shared" si="960"/>
        <v>16.238358436223518</v>
      </c>
      <c r="AG88" s="167">
        <f t="shared" si="64"/>
        <v>4.2685791379854982E-2</v>
      </c>
      <c r="AH88"/>
      <c r="AI88" s="22">
        <f t="shared" si="961"/>
        <v>547354920</v>
      </c>
      <c r="AJ88" s="174">
        <f t="shared" si="967"/>
        <v>0.77117870032048574</v>
      </c>
      <c r="AK88" s="174">
        <f t="shared" si="968"/>
        <v>3.5294219694301403E-2</v>
      </c>
      <c r="AL88" s="172"/>
      <c r="AM88" s="187">
        <f t="shared" si="969"/>
        <v>1.5604541666666669</v>
      </c>
      <c r="AN88" s="187"/>
      <c r="AO88" s="187"/>
      <c r="AP88" s="174"/>
      <c r="AQ88" s="189">
        <f t="shared" si="962"/>
        <v>44.546854041614061</v>
      </c>
      <c r="AR88" s="189">
        <f t="shared" si="963"/>
        <v>0</v>
      </c>
      <c r="AS88" s="189">
        <f t="shared" si="964"/>
        <v>3.6173901469287513</v>
      </c>
      <c r="AT88" s="189">
        <f t="shared" si="965"/>
        <v>2.3983081295995738</v>
      </c>
      <c r="AU88" s="189">
        <f t="shared" si="966"/>
        <v>5.0350160153197487</v>
      </c>
      <c r="AV88" s="190" t="s">
        <v>157</v>
      </c>
      <c r="AW88" s="189">
        <f t="shared" si="971"/>
        <v>-1.5999999999999979</v>
      </c>
      <c r="AX88" s="189">
        <f t="shared" si="972"/>
        <v>0</v>
      </c>
      <c r="AY88" s="189">
        <f t="shared" si="973"/>
        <v>0.78999999999999915</v>
      </c>
      <c r="AZ88" s="189">
        <f t="shared" si="974"/>
        <v>-0.43999999999999995</v>
      </c>
      <c r="BA88" s="189">
        <f t="shared" si="975"/>
        <v>1.6600000000000001</v>
      </c>
      <c r="BB88" s="190" t="s">
        <v>157</v>
      </c>
      <c r="BC88" s="189"/>
      <c r="BD88" s="189"/>
      <c r="BE88" s="189"/>
      <c r="BF88" s="189"/>
      <c r="BG88" s="189"/>
      <c r="BH88" s="189"/>
      <c r="BI88" s="189"/>
      <c r="BJ88" s="189"/>
      <c r="BK88" s="189"/>
      <c r="BL88" s="189"/>
      <c r="BN88" s="189"/>
      <c r="BO88" s="189"/>
      <c r="BP88" s="189"/>
      <c r="BQ88" s="189"/>
      <c r="BR88" s="189"/>
      <c r="BS88" s="189"/>
      <c r="BT88" s="189"/>
      <c r="BU88" s="189"/>
      <c r="BV88" s="189"/>
      <c r="BW88" s="189"/>
      <c r="BX88" s="189"/>
      <c r="BY88" s="189"/>
      <c r="BZ88" s="189"/>
      <c r="CA88" s="189"/>
      <c r="CB88" s="189"/>
      <c r="CC88" s="189"/>
      <c r="CD88" s="189"/>
      <c r="CE88" s="189"/>
      <c r="CF88" s="189"/>
      <c r="CG88" s="189"/>
      <c r="CH88" s="189"/>
      <c r="CI88" s="189"/>
      <c r="CJ88" s="189"/>
      <c r="CK88" s="189"/>
      <c r="CL88" s="189"/>
      <c r="CM88" s="189"/>
      <c r="CN88" s="189"/>
      <c r="CO88" s="189"/>
      <c r="CP88" s="189"/>
      <c r="CQ88" s="189"/>
      <c r="CR88" s="189"/>
      <c r="CS88" s="189"/>
      <c r="CT88" s="189"/>
      <c r="CU88" s="189"/>
      <c r="CW88" s="189"/>
      <c r="CX88" s="189"/>
      <c r="CY88" s="189"/>
      <c r="CZ88" s="189"/>
      <c r="DA88" s="189"/>
      <c r="DB88" s="189"/>
      <c r="DC88" s="189"/>
      <c r="DD88" s="189"/>
      <c r="DE88" s="189"/>
      <c r="DF88" s="189"/>
      <c r="DG88" s="189"/>
      <c r="DH88" s="189"/>
      <c r="DI88" s="189"/>
      <c r="DJ88" s="189"/>
      <c r="DK88" s="189"/>
      <c r="DL88" s="189"/>
      <c r="DM88" s="189"/>
      <c r="DN88" s="189"/>
      <c r="DO88" s="189"/>
      <c r="DP88" s="189"/>
      <c r="DQ88" s="189"/>
      <c r="DR88" s="194"/>
      <c r="DS88" s="189"/>
      <c r="DT88" s="189"/>
      <c r="DU88" s="189"/>
      <c r="DV88" s="189"/>
      <c r="DW88" s="189"/>
      <c r="DX88" s="189"/>
      <c r="DY88" s="189"/>
      <c r="DZ88" s="189"/>
      <c r="EA88" s="189"/>
      <c r="EB88" s="189"/>
      <c r="EC88" s="189"/>
      <c r="ED88" s="189"/>
      <c r="EE88" s="53" t="s">
        <v>20</v>
      </c>
      <c r="EF88" s="12" t="s">
        <v>156</v>
      </c>
      <c r="EG88" s="189"/>
      <c r="EH88" s="189"/>
      <c r="EI88" s="189"/>
      <c r="EJ88" s="189"/>
      <c r="EK88" s="189"/>
      <c r="EL88" s="189"/>
      <c r="EM88" s="189"/>
      <c r="EN88" s="189"/>
      <c r="EO88" s="189"/>
      <c r="EP88" s="189"/>
      <c r="EQ88" s="189"/>
      <c r="ER88" s="189"/>
      <c r="ES88" s="189"/>
      <c r="ET88" s="189"/>
      <c r="EU88" s="189"/>
      <c r="EV88" s="189"/>
      <c r="EW88" s="189"/>
      <c r="EX88" s="189"/>
      <c r="EY88" s="189"/>
      <c r="EZ88" s="189"/>
      <c r="FA88" s="189"/>
      <c r="FB88" s="194"/>
      <c r="FC88" s="189"/>
      <c r="FD88" s="189"/>
      <c r="FE88" s="189"/>
      <c r="FF88" s="189"/>
      <c r="FG88" s="189"/>
      <c r="FH88" s="189"/>
      <c r="FI88" s="189"/>
      <c r="FJ88" s="189"/>
      <c r="FK88" s="189"/>
      <c r="FL88" s="189"/>
      <c r="FM88" s="189"/>
      <c r="FN88" s="189"/>
      <c r="FO88" s="6"/>
    </row>
    <row r="89" spans="1:171" x14ac:dyDescent="0.2">
      <c r="A89" s="17" t="s">
        <v>20</v>
      </c>
      <c r="B89" s="12" t="s">
        <v>158</v>
      </c>
      <c r="C89" s="28">
        <v>42414</v>
      </c>
      <c r="D89" s="29">
        <v>0.41944444444444445</v>
      </c>
      <c r="E89" s="10">
        <f t="shared" si="1015"/>
        <v>86.1</v>
      </c>
      <c r="F89" s="76">
        <f t="shared" si="956"/>
        <v>3.5874999999999999</v>
      </c>
      <c r="G89" s="53">
        <v>6.21</v>
      </c>
      <c r="H89" s="53">
        <v>6.23</v>
      </c>
      <c r="I89">
        <v>99.7</v>
      </c>
      <c r="J89">
        <v>13.6</v>
      </c>
      <c r="K89" s="53">
        <f t="shared" si="957"/>
        <v>2.0000000000000462E-2</v>
      </c>
      <c r="L89" s="53"/>
      <c r="M89">
        <v>2</v>
      </c>
      <c r="N89" s="57">
        <v>36.9</v>
      </c>
      <c r="O89" s="60">
        <v>0</v>
      </c>
      <c r="P89" s="61">
        <v>1.73</v>
      </c>
      <c r="Q89" s="33">
        <v>2.4300000000000002</v>
      </c>
      <c r="R89" s="61">
        <v>7.22</v>
      </c>
      <c r="S89" s="60"/>
      <c r="T89" s="60">
        <v>126</v>
      </c>
      <c r="U89" s="75">
        <v>7.97</v>
      </c>
      <c r="V89" s="60">
        <v>10</v>
      </c>
      <c r="W89" s="71">
        <f t="shared" si="958"/>
        <v>231.702</v>
      </c>
      <c r="X89" s="85">
        <f t="shared" si="959"/>
        <v>64.5</v>
      </c>
      <c r="Y89" s="33">
        <v>0</v>
      </c>
      <c r="Z89" s="33">
        <f t="shared" si="950"/>
        <v>2E-3</v>
      </c>
      <c r="AA89" s="33">
        <v>8</v>
      </c>
      <c r="AB89" s="33">
        <f t="shared" si="951"/>
        <v>12</v>
      </c>
      <c r="AC89" s="33">
        <v>0</v>
      </c>
      <c r="AD89" s="33">
        <f t="shared" si="952"/>
        <v>1.2</v>
      </c>
      <c r="AE89" s="22">
        <f t="shared" si="953"/>
        <v>86.1</v>
      </c>
      <c r="AF89" s="54">
        <f t="shared" si="960"/>
        <v>18.713485971814659</v>
      </c>
      <c r="AG89" s="167">
        <f t="shared" si="64"/>
        <v>3.7039981840044651E-2</v>
      </c>
      <c r="AH89">
        <f>LN(G89/G87)/(AE89-AE87)</f>
        <v>3.967308618251756E-2</v>
      </c>
      <c r="AI89" s="22">
        <f t="shared" si="961"/>
        <v>1389189420</v>
      </c>
      <c r="AJ89" s="174">
        <f t="shared" si="967"/>
        <v>0.9313782646726656</v>
      </c>
      <c r="AK89" s="174">
        <f t="shared" si="968"/>
        <v>3.7255130586906632E-2</v>
      </c>
      <c r="AL89" s="172">
        <f>LN(AI89/AI87)/(AE89-AE87)</f>
        <v>3.6340596904869828E-2</v>
      </c>
      <c r="AM89" s="187">
        <f t="shared" si="969"/>
        <v>4.5156249999999991</v>
      </c>
      <c r="AN89" s="187">
        <f>AM88+AM89</f>
        <v>6.0760791666666663</v>
      </c>
      <c r="AO89" s="187">
        <f t="shared" ref="AO89" si="1016">AM88+AM89</f>
        <v>6.0760791666666663</v>
      </c>
      <c r="AP89" s="174"/>
      <c r="AQ89" s="189">
        <f t="shared" si="962"/>
        <v>41.680936329275518</v>
      </c>
      <c r="AR89" s="189">
        <f t="shared" si="963"/>
        <v>0</v>
      </c>
      <c r="AS89" s="189">
        <f t="shared" si="964"/>
        <v>1.6722616415382432</v>
      </c>
      <c r="AT89" s="189">
        <f t="shared" si="965"/>
        <v>2.4877383584617569</v>
      </c>
      <c r="AU89" s="189">
        <f t="shared" si="966"/>
        <v>6.9790341340497779</v>
      </c>
      <c r="AV89" s="190" t="s">
        <v>159</v>
      </c>
      <c r="AW89" s="189">
        <f t="shared" si="971"/>
        <v>7.6468540416140627</v>
      </c>
      <c r="AX89" s="189">
        <f t="shared" si="972"/>
        <v>0</v>
      </c>
      <c r="AY89" s="189">
        <f t="shared" si="973"/>
        <v>1.8873901469287513</v>
      </c>
      <c r="AZ89" s="189">
        <f t="shared" si="974"/>
        <v>-3.1691870400426314E-2</v>
      </c>
      <c r="BA89" s="189">
        <f t="shared" si="975"/>
        <v>2.184983984680251</v>
      </c>
      <c r="BB89" s="190" t="s">
        <v>159</v>
      </c>
      <c r="BC89" s="189">
        <f>(AW88+AW89)/$AN89</f>
        <v>0.99519013425418645</v>
      </c>
      <c r="BD89" s="189">
        <f>(AX88+AX89)/$AN89</f>
        <v>0</v>
      </c>
      <c r="BE89" s="189">
        <f>(AY88+AY89)/$AN89</f>
        <v>0.44064438159675351</v>
      </c>
      <c r="BF89" s="189">
        <f>(AZ88+AZ89)/$AN89</f>
        <v>-7.7630961918357652E-2</v>
      </c>
      <c r="BG89" s="189">
        <f>(BA88+BA89)/$AN89</f>
        <v>0.63280676225777477</v>
      </c>
      <c r="BH89" s="189">
        <f t="shared" ref="BH89" si="1017">(AW88+AW89)/$AN89</f>
        <v>0.99519013425418645</v>
      </c>
      <c r="BI89" s="189">
        <f t="shared" ref="BI89" si="1018">(AX88+AX89)/$AN89</f>
        <v>0</v>
      </c>
      <c r="BJ89" s="189">
        <f t="shared" ref="BJ89" si="1019">(AY88+AY89)/$AN89</f>
        <v>0.44064438159675351</v>
      </c>
      <c r="BK89" s="189">
        <f t="shared" ref="BK89" si="1020">(AZ88+AZ89)/$AN89</f>
        <v>-7.7630961918357652E-2</v>
      </c>
      <c r="BL89" s="189">
        <f t="shared" ref="BL89" si="1021">(BA88+BA89)/$AN89</f>
        <v>0.63280676225777477</v>
      </c>
      <c r="BN89" s="189">
        <v>3.4486142236895958</v>
      </c>
      <c r="BO89" s="189">
        <v>1.573682181053869</v>
      </c>
      <c r="BP89" s="189">
        <v>2.1465257420516144</v>
      </c>
      <c r="BQ89" s="189">
        <v>1.3332402505720859</v>
      </c>
      <c r="BR89" s="189">
        <v>0</v>
      </c>
      <c r="BS89" s="189">
        <v>2.5694420781021581</v>
      </c>
      <c r="BT89" s="189">
        <v>1.5295493515790284</v>
      </c>
      <c r="BU89" s="189">
        <v>0.9143468923584317</v>
      </c>
      <c r="BV89" s="189">
        <v>0.81821015875239822</v>
      </c>
      <c r="BW89" s="189">
        <v>1.2790590076363419</v>
      </c>
      <c r="BX89" s="189">
        <v>2.1250438031460082</v>
      </c>
      <c r="BY89" s="189">
        <v>3.0151986697036359</v>
      </c>
      <c r="BZ89" s="189">
        <v>2.0269818744417551</v>
      </c>
      <c r="CA89" s="189">
        <v>0.59847888723902687</v>
      </c>
      <c r="CB89" s="189">
        <v>1.1193550553528324</v>
      </c>
      <c r="CC89" s="189">
        <v>4.6570937253762459</v>
      </c>
      <c r="CD89" s="189">
        <v>2.4013040387521194</v>
      </c>
      <c r="CE89" s="189">
        <v>2.1964515038661823</v>
      </c>
      <c r="CF89" s="189">
        <v>0.86621674577029872</v>
      </c>
      <c r="CG89" s="189">
        <v>0.61113408263279945</v>
      </c>
      <c r="CH89" s="189">
        <v>2.4621428425868874</v>
      </c>
      <c r="CI89" s="189">
        <v>43.192589564201555</v>
      </c>
      <c r="CJ89" s="189">
        <v>0.36366642307490604</v>
      </c>
      <c r="CK89" s="189">
        <v>7.600790333369295E-2</v>
      </c>
      <c r="CL89" s="189">
        <v>0</v>
      </c>
      <c r="CM89" s="189">
        <v>0.23142421737469326</v>
      </c>
      <c r="CN89" s="189">
        <v>1.7056797498530203</v>
      </c>
      <c r="CO89" s="189">
        <v>1.5207931701382099E-2</v>
      </c>
      <c r="CP89" s="189">
        <v>2.2976571633795895E-2</v>
      </c>
      <c r="CQ89" s="189">
        <v>0</v>
      </c>
      <c r="CR89" s="189">
        <v>3.0650408081303375</v>
      </c>
      <c r="CS89" s="189">
        <v>0.71486339407968946</v>
      </c>
      <c r="CT89" s="189">
        <v>2.9437005851728868</v>
      </c>
      <c r="CU89" s="189">
        <v>0</v>
      </c>
      <c r="CW89" s="189">
        <f t="shared" ref="CW89:DQ89" si="1022">(BN89*$W89/1000+($AB90-$AB88)*BN$18/1000)/(($W89+$AA89+$AC89)/1000)</f>
        <v>3.3923809370382458</v>
      </c>
      <c r="CX89" s="189">
        <f t="shared" si="1022"/>
        <v>2.0472502954561991</v>
      </c>
      <c r="CY89" s="189">
        <f t="shared" si="1022"/>
        <v>2.446698405397651</v>
      </c>
      <c r="CZ89" s="189">
        <f t="shared" si="1022"/>
        <v>2.7842610217363855</v>
      </c>
      <c r="DA89" s="189">
        <f t="shared" si="1022"/>
        <v>5.5009651211266448E-2</v>
      </c>
      <c r="DB89" s="189">
        <f t="shared" si="1022"/>
        <v>2.8413744112585877</v>
      </c>
      <c r="DC89" s="189">
        <f t="shared" si="1022"/>
        <v>1.4785009881417928</v>
      </c>
      <c r="DD89" s="189">
        <f t="shared" si="1022"/>
        <v>0.92749253274125154</v>
      </c>
      <c r="DE89" s="189">
        <f t="shared" si="1022"/>
        <v>1.0624423952514668</v>
      </c>
      <c r="DF89" s="189">
        <f t="shared" si="1022"/>
        <v>1.4190946774217117</v>
      </c>
      <c r="DG89" s="189">
        <f t="shared" si="1022"/>
        <v>2.7932727424376655</v>
      </c>
      <c r="DH89" s="189">
        <f t="shared" si="1022"/>
        <v>3.9324434525044092</v>
      </c>
      <c r="DI89" s="189">
        <f t="shared" si="1022"/>
        <v>2.717960081273183</v>
      </c>
      <c r="DJ89" s="189">
        <f t="shared" si="1022"/>
        <v>0.89396663873206028</v>
      </c>
      <c r="DK89" s="189">
        <f t="shared" si="1022"/>
        <v>1.4192694052363735</v>
      </c>
      <c r="DL89" s="189">
        <f t="shared" si="1022"/>
        <v>5.447794989385625</v>
      </c>
      <c r="DM89" s="189">
        <f t="shared" si="1022"/>
        <v>3.6170071040637746</v>
      </c>
      <c r="DN89" s="189">
        <f t="shared" si="1022"/>
        <v>2.7359265496575511</v>
      </c>
      <c r="DO89" s="189">
        <f t="shared" si="1022"/>
        <v>1.1283770815177032</v>
      </c>
      <c r="DP89" s="189">
        <f t="shared" si="1022"/>
        <v>0.7490511897577643</v>
      </c>
      <c r="DQ89" s="189">
        <f t="shared" si="1022"/>
        <v>3.0901135121915786</v>
      </c>
      <c r="DR89" s="194">
        <f>(CI89*$W89/1000+($AB90-$AB88)*CI$18/1000+2220*(AD90-AD88)/1000)/(($W89+$AA89+$AC89)/1000)</f>
        <v>63.716046410046289</v>
      </c>
      <c r="DS89" s="189">
        <f t="shared" ref="DS89:ED89" si="1023">(CJ89*$W89/1000+($AB90-$AB88)*CJ$18/1000)/(($W89+$AA89+$AC89)/1000)</f>
        <v>0.42815377232566781</v>
      </c>
      <c r="DT89" s="189">
        <f t="shared" si="1023"/>
        <v>7.3471156762243639E-2</v>
      </c>
      <c r="DU89" s="189">
        <f t="shared" si="1023"/>
        <v>4.5616893814293454E-3</v>
      </c>
      <c r="DV89" s="189">
        <f t="shared" si="1023"/>
        <v>0.2237004864963629</v>
      </c>
      <c r="DW89" s="189">
        <f t="shared" si="1023"/>
        <v>1.6487530742356946</v>
      </c>
      <c r="DX89" s="189">
        <f t="shared" si="1023"/>
        <v>1.4700370422748393E-2</v>
      </c>
      <c r="DY89" s="189">
        <f t="shared" si="1023"/>
        <v>2.2209733755637319E-2</v>
      </c>
      <c r="DZ89" s="189">
        <f t="shared" si="1023"/>
        <v>0</v>
      </c>
      <c r="EA89" s="189">
        <f t="shared" si="1023"/>
        <v>3.2169408942102113</v>
      </c>
      <c r="EB89" s="189">
        <f t="shared" si="1023"/>
        <v>0.70047575898745118</v>
      </c>
      <c r="EC89" s="189">
        <f t="shared" si="1023"/>
        <v>2.8454552443689591</v>
      </c>
      <c r="ED89" s="189">
        <f t="shared" si="1023"/>
        <v>0</v>
      </c>
      <c r="EE89" s="53" t="s">
        <v>20</v>
      </c>
      <c r="EF89" s="12" t="s">
        <v>158</v>
      </c>
      <c r="EG89" s="189">
        <f t="shared" ref="EG89" si="1024">BN89-CW87</f>
        <v>2.570563518735983</v>
      </c>
      <c r="EH89" s="189">
        <f t="shared" ref="EH89" si="1025">BO89-CX87</f>
        <v>-0.47815327357621573</v>
      </c>
      <c r="EI89" s="189">
        <f t="shared" ref="EI89" si="1026">BP89-CY87</f>
        <v>0.56141468932802652</v>
      </c>
      <c r="EJ89" s="189">
        <f t="shared" ref="EJ89" si="1027">BQ89-CZ87</f>
        <v>-3.4064742564108403</v>
      </c>
      <c r="EK89" s="189">
        <f t="shared" ref="EK89" si="1028">BR89-DA87</f>
        <v>-0.12565396639120802</v>
      </c>
      <c r="EL89" s="189">
        <f t="shared" ref="EL89" si="1029">BS89-DB87</f>
        <v>0.58594685759548137</v>
      </c>
      <c r="EM89" s="189">
        <f t="shared" ref="EM89" si="1030">BT89-DC87</f>
        <v>-3.31203974378883</v>
      </c>
      <c r="EN89" s="189">
        <f t="shared" ref="EN89" si="1031">BU89-DD87</f>
        <v>0.68776907466134185</v>
      </c>
      <c r="EO89" s="189">
        <f t="shared" ref="EO89" si="1032">BV89-DE87</f>
        <v>-0.2158928687305115</v>
      </c>
      <c r="EP89" s="189">
        <f t="shared" ref="EP89" si="1033">BW89-DF87</f>
        <v>-6.5452273538086914E-3</v>
      </c>
      <c r="EQ89" s="189">
        <f t="shared" ref="EQ89" si="1034">BX89-DG87</f>
        <v>-0.27457926270772814</v>
      </c>
      <c r="ER89" s="189">
        <f t="shared" ref="ER89" si="1035">BY89-DH87</f>
        <v>-0.50094434079262262</v>
      </c>
      <c r="ES89" s="189">
        <f t="shared" ref="ES89" si="1036">BZ89-DI87</f>
        <v>-0.82700064490855629</v>
      </c>
      <c r="ET89" s="189">
        <f t="shared" ref="ET89" si="1037">CA89-DJ87</f>
        <v>-0.23226893637384904</v>
      </c>
      <c r="EU89" s="189">
        <f t="shared" ref="EU89" si="1038">CB89-DK87</f>
        <v>-0.23438562020341158</v>
      </c>
      <c r="EV89" s="189">
        <f t="shared" ref="EV89" si="1039">CC89-DL87</f>
        <v>-1.2693351226869458</v>
      </c>
      <c r="EW89" s="189">
        <f t="shared" ref="EW89" si="1040">CD89-DM87</f>
        <v>-1.9963090848078213</v>
      </c>
      <c r="EX89" s="189">
        <f t="shared" ref="EX89" si="1041">CE89-DN87</f>
        <v>-0.54171865364415073</v>
      </c>
      <c r="EY89" s="189">
        <f t="shared" ref="EY89" si="1042">CF89-DO87</f>
        <v>-9.418437603076435E-2</v>
      </c>
      <c r="EZ89" s="189">
        <f t="shared" ref="EZ89" si="1043">CG89-DP87</f>
        <v>-0.13530617891335972</v>
      </c>
      <c r="FA89" s="189">
        <f t="shared" ref="FA89" si="1044">CH89-DQ87</f>
        <v>-0.38291818313805592</v>
      </c>
      <c r="FB89" s="194">
        <f>CI89-DR87</f>
        <v>-3.7611763482470977</v>
      </c>
      <c r="FC89" s="189">
        <f t="shared" ref="FC89" si="1045">CJ89-DS87</f>
        <v>0.11967574368139638</v>
      </c>
      <c r="FD89" s="189">
        <f t="shared" ref="FD89" si="1046">CK89-DT87</f>
        <v>3.5367986721319758E-2</v>
      </c>
      <c r="FE89" s="189">
        <f t="shared" ref="FE89" si="1047">CL89-DU87</f>
        <v>-8.1192352209626996E-4</v>
      </c>
      <c r="FF89" s="189">
        <f t="shared" ref="FF89" si="1048">CM89-DV87</f>
        <v>0.23142421737469326</v>
      </c>
      <c r="FG89" s="189">
        <f t="shared" ref="FG89" si="1049">CN89-DW87</f>
        <v>1.137554519629985</v>
      </c>
      <c r="FH89" s="189">
        <f t="shared" ref="FH89" si="1050">CO89-DX87</f>
        <v>1.5207931701382099E-2</v>
      </c>
      <c r="FI89" s="189">
        <f t="shared" ref="FI89" si="1051">CP89-DY87</f>
        <v>2.2976571633795895E-2</v>
      </c>
      <c r="FJ89" s="189">
        <f t="shared" ref="FJ89" si="1052">CQ89-DZ87</f>
        <v>0</v>
      </c>
      <c r="FK89" s="189">
        <f t="shared" ref="FK89" si="1053">CR89-EA87</f>
        <v>1.5851137105449309</v>
      </c>
      <c r="FL89" s="189">
        <f t="shared" ref="FL89" si="1054">CS89-EB87</f>
        <v>-1.9580023933219666</v>
      </c>
      <c r="FM89" s="189">
        <f t="shared" ref="FM89" si="1055">CT89-EC87</f>
        <v>0.71260520050430287</v>
      </c>
      <c r="FN89" s="189">
        <f t="shared" ref="FN89" si="1056">CU89-ED87</f>
        <v>0</v>
      </c>
      <c r="FO89" s="198">
        <f>BA88+BA89</f>
        <v>3.8449839846802512</v>
      </c>
    </row>
    <row r="90" spans="1:171" x14ac:dyDescent="0.2">
      <c r="A90" s="17" t="s">
        <v>20</v>
      </c>
      <c r="B90" s="12" t="s">
        <v>161</v>
      </c>
      <c r="C90" s="28">
        <v>42415</v>
      </c>
      <c r="D90" s="29">
        <v>0.42569444444444443</v>
      </c>
      <c r="E90" s="10">
        <f t="shared" si="1015"/>
        <v>110.25</v>
      </c>
      <c r="F90" s="76">
        <f t="shared" si="956"/>
        <v>4.59375</v>
      </c>
      <c r="G90" s="53">
        <v>8.27</v>
      </c>
      <c r="H90" s="53">
        <v>8.32</v>
      </c>
      <c r="I90">
        <v>99.4</v>
      </c>
      <c r="J90">
        <v>13.8</v>
      </c>
      <c r="K90" s="53">
        <f t="shared" si="957"/>
        <v>5.0000000000000711E-2</v>
      </c>
      <c r="L90" s="53"/>
      <c r="M90">
        <v>1</v>
      </c>
      <c r="N90" s="57">
        <v>33.700000000000003</v>
      </c>
      <c r="O90" s="60">
        <v>0</v>
      </c>
      <c r="P90" s="61">
        <v>0</v>
      </c>
      <c r="Q90" s="33">
        <v>2.71</v>
      </c>
      <c r="R90" s="61">
        <v>4.6100000000000003</v>
      </c>
      <c r="S90" s="60"/>
      <c r="T90" s="60">
        <v>121</v>
      </c>
      <c r="U90" s="75">
        <v>6.97</v>
      </c>
      <c r="V90" s="57">
        <v>4</v>
      </c>
      <c r="W90" s="71">
        <f t="shared" si="958"/>
        <v>235.00199999999998</v>
      </c>
      <c r="X90" s="85">
        <f t="shared" si="959"/>
        <v>68.5</v>
      </c>
      <c r="Y90" s="33">
        <v>0</v>
      </c>
      <c r="Z90" s="33">
        <f t="shared" si="950"/>
        <v>2E-3</v>
      </c>
      <c r="AA90" s="33">
        <v>12.6</v>
      </c>
      <c r="AB90" s="33">
        <f t="shared" si="951"/>
        <v>24.6</v>
      </c>
      <c r="AC90" s="33">
        <v>0.7</v>
      </c>
      <c r="AD90" s="33">
        <f t="shared" si="952"/>
        <v>1.9</v>
      </c>
      <c r="AE90" s="22">
        <f t="shared" si="953"/>
        <v>110.25</v>
      </c>
      <c r="AF90" s="54">
        <f t="shared" si="960"/>
        <v>58.432971295165316</v>
      </c>
      <c r="AG90" s="167">
        <f t="shared" si="64"/>
        <v>1.1862261411602999E-2</v>
      </c>
      <c r="AH90"/>
      <c r="AI90" s="22">
        <f t="shared" si="961"/>
        <v>1833475540</v>
      </c>
      <c r="AJ90" s="174">
        <f t="shared" si="967"/>
        <v>0.27749294187011647</v>
      </c>
      <c r="AK90" s="174">
        <f t="shared" si="968"/>
        <v>1.1490390967706684E-2</v>
      </c>
      <c r="AL90" s="172"/>
      <c r="AM90" s="187">
        <f t="shared" si="969"/>
        <v>7.2852500000000022</v>
      </c>
      <c r="AN90" s="187"/>
      <c r="AO90" s="187"/>
      <c r="AP90" s="174"/>
      <c r="AQ90" s="189">
        <f t="shared" si="962"/>
        <v>47.295057631432698</v>
      </c>
      <c r="AR90" s="189">
        <f t="shared" si="963"/>
        <v>0</v>
      </c>
      <c r="AS90" s="189">
        <f t="shared" si="964"/>
        <v>0</v>
      </c>
      <c r="AT90" s="189">
        <f t="shared" si="965"/>
        <v>2.775939863553254</v>
      </c>
      <c r="AU90" s="189">
        <f t="shared" si="966"/>
        <v>4.3630708572625272</v>
      </c>
      <c r="AV90" s="190" t="s">
        <v>162</v>
      </c>
      <c r="AW90" s="189">
        <f t="shared" si="971"/>
        <v>7.9809363292755151</v>
      </c>
      <c r="AX90" s="189">
        <f t="shared" si="972"/>
        <v>0</v>
      </c>
      <c r="AY90" s="189">
        <f t="shared" si="973"/>
        <v>1.6722616415382432</v>
      </c>
      <c r="AZ90" s="189">
        <f t="shared" si="974"/>
        <v>-0.22226164153824302</v>
      </c>
      <c r="BA90" s="189">
        <f t="shared" si="975"/>
        <v>-2.3690341340497776</v>
      </c>
      <c r="BB90" s="190" t="s">
        <v>162</v>
      </c>
      <c r="BC90" s="189"/>
      <c r="BD90" s="189"/>
      <c r="BE90" s="189"/>
      <c r="BF90" s="189"/>
      <c r="BG90" s="189"/>
      <c r="BH90" s="189"/>
      <c r="BI90" s="189"/>
      <c r="BJ90" s="189"/>
      <c r="BK90" s="189"/>
      <c r="BL90" s="189"/>
      <c r="BN90" s="189"/>
      <c r="BO90" s="189"/>
      <c r="BP90" s="189"/>
      <c r="BQ90" s="189"/>
      <c r="BR90" s="189"/>
      <c r="BS90" s="189"/>
      <c r="BT90" s="189"/>
      <c r="BU90" s="189"/>
      <c r="BV90" s="189"/>
      <c r="BW90" s="189"/>
      <c r="BX90" s="189"/>
      <c r="BY90" s="189"/>
      <c r="BZ90" s="189"/>
      <c r="CA90" s="189"/>
      <c r="CB90" s="189"/>
      <c r="CC90" s="189"/>
      <c r="CD90" s="189"/>
      <c r="CE90" s="189"/>
      <c r="CF90" s="189"/>
      <c r="CG90" s="189"/>
      <c r="CH90" s="189"/>
      <c r="CI90" s="189"/>
      <c r="CJ90" s="189"/>
      <c r="CK90" s="189"/>
      <c r="CL90" s="189"/>
      <c r="CM90" s="189"/>
      <c r="CN90" s="189"/>
      <c r="CO90" s="189"/>
      <c r="CP90" s="189"/>
      <c r="CQ90" s="189"/>
      <c r="CR90" s="189"/>
      <c r="CS90" s="189"/>
      <c r="CT90" s="189"/>
      <c r="CU90" s="189"/>
      <c r="CW90" s="189"/>
      <c r="CX90" s="189"/>
      <c r="CY90" s="189"/>
      <c r="CZ90" s="189"/>
      <c r="DA90" s="189"/>
      <c r="DB90" s="189"/>
      <c r="DC90" s="189"/>
      <c r="DD90" s="189"/>
      <c r="DE90" s="189"/>
      <c r="DF90" s="189"/>
      <c r="DG90" s="189"/>
      <c r="DH90" s="189"/>
      <c r="DI90" s="189"/>
      <c r="DJ90" s="189"/>
      <c r="DK90" s="189"/>
      <c r="DL90" s="189"/>
      <c r="DM90" s="189"/>
      <c r="DN90" s="189"/>
      <c r="DO90" s="189"/>
      <c r="DP90" s="189"/>
      <c r="DQ90" s="189"/>
      <c r="DR90" s="194"/>
      <c r="DS90" s="189"/>
      <c r="DT90" s="189"/>
      <c r="DU90" s="189"/>
      <c r="DV90" s="189"/>
      <c r="DW90" s="189"/>
      <c r="DX90" s="189"/>
      <c r="DY90" s="189"/>
      <c r="DZ90" s="189"/>
      <c r="EA90" s="189"/>
      <c r="EB90" s="189"/>
      <c r="EC90" s="189"/>
      <c r="ED90" s="189"/>
      <c r="EE90" s="53" t="s">
        <v>20</v>
      </c>
      <c r="EF90" s="12" t="s">
        <v>161</v>
      </c>
      <c r="EG90" s="189"/>
      <c r="EH90" s="189"/>
      <c r="EI90" s="189"/>
      <c r="EJ90" s="189"/>
      <c r="EK90" s="189"/>
      <c r="EL90" s="189"/>
      <c r="EM90" s="189"/>
      <c r="EN90" s="189"/>
      <c r="EO90" s="189"/>
      <c r="EP90" s="189"/>
      <c r="EQ90" s="189"/>
      <c r="ER90" s="189"/>
      <c r="ES90" s="189"/>
      <c r="ET90" s="189"/>
      <c r="EU90" s="189"/>
      <c r="EV90" s="189"/>
      <c r="EW90" s="189"/>
      <c r="EX90" s="189"/>
      <c r="EY90" s="189"/>
      <c r="EZ90" s="189"/>
      <c r="FA90" s="189"/>
      <c r="FB90" s="194"/>
      <c r="FC90" s="189"/>
      <c r="FD90" s="189"/>
      <c r="FE90" s="189"/>
      <c r="FF90" s="189"/>
      <c r="FG90" s="189"/>
      <c r="FH90" s="189"/>
      <c r="FI90" s="189"/>
      <c r="FJ90" s="189"/>
      <c r="FK90" s="189"/>
      <c r="FL90" s="189"/>
      <c r="FM90" s="189"/>
      <c r="FN90" s="189"/>
      <c r="FO90" s="6"/>
    </row>
    <row r="91" spans="1:171" x14ac:dyDescent="0.2">
      <c r="A91" s="17" t="s">
        <v>20</v>
      </c>
      <c r="B91" s="12" t="s">
        <v>163</v>
      </c>
      <c r="C91" s="28">
        <v>42416</v>
      </c>
      <c r="D91" s="29">
        <v>0.37777777777777777</v>
      </c>
      <c r="E91" s="10">
        <f t="shared" si="1015"/>
        <v>133.1</v>
      </c>
      <c r="F91" s="76">
        <f t="shared" si="956"/>
        <v>5.5458333333333334</v>
      </c>
      <c r="G91" s="53">
        <v>12</v>
      </c>
      <c r="H91" s="53">
        <v>12.1</v>
      </c>
      <c r="I91">
        <v>98.9</v>
      </c>
      <c r="J91">
        <v>14.1</v>
      </c>
      <c r="K91" s="53">
        <f t="shared" si="957"/>
        <v>9.9999999999999645E-2</v>
      </c>
      <c r="L91" s="53"/>
      <c r="M91">
        <v>3</v>
      </c>
      <c r="N91" s="57">
        <v>40.299999999999997</v>
      </c>
      <c r="O91" s="60">
        <v>0</v>
      </c>
      <c r="P91" s="61">
        <v>0</v>
      </c>
      <c r="Q91" s="33">
        <v>2.77</v>
      </c>
      <c r="R91" s="61">
        <v>1.72</v>
      </c>
      <c r="S91" s="60"/>
      <c r="T91" s="60">
        <v>113</v>
      </c>
      <c r="U91" s="75">
        <v>5.99</v>
      </c>
      <c r="V91" s="60">
        <v>9.5</v>
      </c>
      <c r="W91" s="71">
        <f t="shared" si="958"/>
        <v>246.40199999999999</v>
      </c>
      <c r="X91" s="85">
        <f t="shared" si="959"/>
        <v>78</v>
      </c>
      <c r="Y91" s="33">
        <v>0</v>
      </c>
      <c r="Z91" s="33">
        <f t="shared" si="950"/>
        <v>2E-3</v>
      </c>
      <c r="AA91" s="33">
        <v>15.4</v>
      </c>
      <c r="AB91" s="33">
        <f t="shared" si="951"/>
        <v>40</v>
      </c>
      <c r="AC91" s="33">
        <v>0</v>
      </c>
      <c r="AD91" s="33">
        <f t="shared" si="952"/>
        <v>1.9</v>
      </c>
      <c r="AE91" s="22">
        <f t="shared" si="953"/>
        <v>133.1</v>
      </c>
      <c r="AF91" s="54">
        <f t="shared" si="960"/>
        <v>42.545254779967365</v>
      </c>
      <c r="AG91" s="167">
        <f t="shared" ref="AG91:AG147" si="1057">LN(2)/AF91</f>
        <v>1.6291997407107243E-2</v>
      </c>
      <c r="AH91">
        <f>LN(G91/G89)/(AE91-AE89)</f>
        <v>1.4015867103034317E-2</v>
      </c>
      <c r="AI91" s="22">
        <f t="shared" si="961"/>
        <v>2772024000</v>
      </c>
      <c r="AJ91" s="174">
        <f t="shared" si="967"/>
        <v>0.41336437146397698</v>
      </c>
      <c r="AK91" s="174">
        <f t="shared" si="968"/>
        <v>1.809034448420031E-2</v>
      </c>
      <c r="AL91" s="172">
        <f>LN(AI91/AI89)/(AE91-AE89)</f>
        <v>1.4699091773065814E-2</v>
      </c>
      <c r="AM91" s="187">
        <f t="shared" si="969"/>
        <v>9.6493645833333304</v>
      </c>
      <c r="AN91" s="187">
        <f>AM90+AM91</f>
        <v>16.934614583333332</v>
      </c>
      <c r="AO91" s="187">
        <f t="shared" ref="AO91" si="1058">AM90+AM91</f>
        <v>16.934614583333332</v>
      </c>
      <c r="AP91" s="174"/>
      <c r="AQ91" s="189">
        <f t="shared" si="962"/>
        <v>48.526407743256357</v>
      </c>
      <c r="AR91" s="189">
        <f t="shared" si="963"/>
        <v>0</v>
      </c>
      <c r="AS91" s="189">
        <f t="shared" si="964"/>
        <v>0</v>
      </c>
      <c r="AT91" s="189">
        <f t="shared" si="965"/>
        <v>2.8517640812522442</v>
      </c>
      <c r="AU91" s="189">
        <f t="shared" si="966"/>
        <v>1.6188243023353526</v>
      </c>
      <c r="AV91" s="190" t="s">
        <v>164</v>
      </c>
      <c r="AW91" s="189">
        <f t="shared" si="971"/>
        <v>6.9950576314327009</v>
      </c>
      <c r="AX91" s="189">
        <f t="shared" si="972"/>
        <v>0</v>
      </c>
      <c r="AY91" s="189">
        <f t="shared" si="973"/>
        <v>0</v>
      </c>
      <c r="AZ91" s="189">
        <f t="shared" si="974"/>
        <v>5.9398635532539323E-3</v>
      </c>
      <c r="BA91" s="189">
        <f t="shared" si="975"/>
        <v>-2.6430708572625274</v>
      </c>
      <c r="BB91" s="190" t="s">
        <v>164</v>
      </c>
      <c r="BC91" s="189">
        <f>(AW90+AW91)/$AN91</f>
        <v>0.88434217897390199</v>
      </c>
      <c r="BD91" s="189">
        <f>(AX90+AX91)/$AN91</f>
        <v>0</v>
      </c>
      <c r="BE91" s="189">
        <f>(AY90+AY91)/$AN91</f>
        <v>9.8748137036673136E-2</v>
      </c>
      <c r="BF91" s="189">
        <f>(AZ90+AZ91)/$AN91</f>
        <v>-1.2773941616473996E-2</v>
      </c>
      <c r="BG91" s="189">
        <f>(BA90+BA91)/$AN91</f>
        <v>-0.2959680580061802</v>
      </c>
      <c r="BH91" s="189">
        <f t="shared" ref="BH91" si="1059">(AW90+AW91)/$AN91</f>
        <v>0.88434217897390199</v>
      </c>
      <c r="BI91" s="189">
        <f t="shared" ref="BI91" si="1060">(AX90+AX91)/$AN91</f>
        <v>0</v>
      </c>
      <c r="BJ91" s="189">
        <f t="shared" ref="BJ91" si="1061">(AY90+AY91)/$AN91</f>
        <v>9.8748137036673136E-2</v>
      </c>
      <c r="BK91" s="189">
        <f t="shared" ref="BK91" si="1062">(AZ90+AZ91)/$AN91</f>
        <v>-1.2773941616473996E-2</v>
      </c>
      <c r="BL91" s="189">
        <f t="shared" ref="BL91" si="1063">(BA90+BA91)/$AN91</f>
        <v>-0.2959680580061802</v>
      </c>
      <c r="BN91" s="189">
        <v>7.4005823374361137</v>
      </c>
      <c r="BO91" s="189">
        <v>1.3244827874415175</v>
      </c>
      <c r="BP91" s="189">
        <v>2.0353067916862457</v>
      </c>
      <c r="BQ91" s="189">
        <v>3.9772406956106329E-2</v>
      </c>
      <c r="BR91" s="189">
        <v>0</v>
      </c>
      <c r="BS91" s="189">
        <v>2.9130977059295913</v>
      </c>
      <c r="BT91" s="189">
        <v>3.5709323383167978E-2</v>
      </c>
      <c r="BU91" s="189">
        <v>1.9247653590177125</v>
      </c>
      <c r="BV91" s="189">
        <v>0.86655250528031968</v>
      </c>
      <c r="BW91" s="189">
        <v>1.4605904168956636</v>
      </c>
      <c r="BX91" s="189">
        <v>1.8407067729729478</v>
      </c>
      <c r="BY91" s="189">
        <v>2.5682091196743388</v>
      </c>
      <c r="BZ91" s="189">
        <v>1.8914041349593014</v>
      </c>
      <c r="CA91" s="189">
        <v>0.63890269950464984</v>
      </c>
      <c r="CB91" s="189">
        <v>0.98244725238120112</v>
      </c>
      <c r="CC91" s="189">
        <v>4.7935174882780851</v>
      </c>
      <c r="CD91" s="189">
        <v>1.0042756489185691</v>
      </c>
      <c r="CE91" s="189">
        <v>2.2313204138040241</v>
      </c>
      <c r="CF91" s="189">
        <v>0.93390770399332212</v>
      </c>
      <c r="CG91" s="189">
        <v>0.42363613943825923</v>
      </c>
      <c r="CH91" s="189">
        <v>2.0924375547032219</v>
      </c>
      <c r="CI91" s="189">
        <v>41.160461030541789</v>
      </c>
      <c r="CJ91" s="189">
        <v>0.98795189867121103</v>
      </c>
      <c r="CK91" s="189">
        <v>0.35460574422597696</v>
      </c>
      <c r="CL91" s="189">
        <v>3.8822776964376859E-2</v>
      </c>
      <c r="CM91" s="189">
        <v>0.64230354365975706</v>
      </c>
      <c r="CN91" s="189">
        <v>3.0739086241164517</v>
      </c>
      <c r="CO91" s="189">
        <v>3.121351002207666E-2</v>
      </c>
      <c r="CP91" s="189">
        <v>0.26416344217010368</v>
      </c>
      <c r="CQ91" s="189">
        <v>0.50876502314029415</v>
      </c>
      <c r="CR91" s="189">
        <v>0.37638166319713029</v>
      </c>
      <c r="CS91" s="189">
        <v>0.99254888302675182</v>
      </c>
      <c r="CT91" s="189">
        <v>3.2725797021518863</v>
      </c>
      <c r="CU91" s="189">
        <v>0</v>
      </c>
      <c r="CW91" s="189">
        <f t="shared" ref="CW91:DQ91" si="1064">(BN91*$W91/1000+($AB92-$AB90)*BN$18/1000)/(($W91+$AA91+$AC91)/1000)</f>
        <v>7.0055473380309525</v>
      </c>
      <c r="CX91" s="189">
        <f t="shared" si="1064"/>
        <v>1.6066632022369955</v>
      </c>
      <c r="CY91" s="189">
        <f t="shared" si="1064"/>
        <v>2.1700769607984358</v>
      </c>
      <c r="CZ91" s="189">
        <f t="shared" si="1064"/>
        <v>1.0610644087356973</v>
      </c>
      <c r="DA91" s="189">
        <f t="shared" si="1064"/>
        <v>3.7652263514030067E-2</v>
      </c>
      <c r="DB91" s="189">
        <f t="shared" si="1064"/>
        <v>2.9865650144847793</v>
      </c>
      <c r="DC91" s="189">
        <f t="shared" si="1064"/>
        <v>3.360879099571186E-2</v>
      </c>
      <c r="DD91" s="189">
        <f t="shared" si="1064"/>
        <v>1.8414297450370434</v>
      </c>
      <c r="DE91" s="189">
        <f t="shared" si="1064"/>
        <v>1.0014391253518256</v>
      </c>
      <c r="DF91" s="189">
        <f t="shared" si="1064"/>
        <v>1.4997424295957982</v>
      </c>
      <c r="DG91" s="189">
        <f t="shared" si="1064"/>
        <v>2.2383553745403328</v>
      </c>
      <c r="DH91" s="189">
        <f t="shared" si="1064"/>
        <v>3.1138414174347582</v>
      </c>
      <c r="DI91" s="189">
        <f t="shared" si="1064"/>
        <v>2.2994015547871558</v>
      </c>
      <c r="DJ91" s="189">
        <f t="shared" si="1064"/>
        <v>0.81724354295650703</v>
      </c>
      <c r="DK91" s="189">
        <f t="shared" si="1064"/>
        <v>1.1555084561066318</v>
      </c>
      <c r="DL91" s="189">
        <f t="shared" si="1064"/>
        <v>5.1591428045648557</v>
      </c>
      <c r="DM91" s="189">
        <f t="shared" si="1064"/>
        <v>1.8321642703713716</v>
      </c>
      <c r="DN91" s="189">
        <f t="shared" si="1064"/>
        <v>2.5194954222881427</v>
      </c>
      <c r="DO91" s="189">
        <f t="shared" si="1064"/>
        <v>1.078200125564277</v>
      </c>
      <c r="DP91" s="189">
        <f t="shared" si="1064"/>
        <v>0.50707689149308421</v>
      </c>
      <c r="DQ91" s="189">
        <f t="shared" si="1064"/>
        <v>2.4554238010005687</v>
      </c>
      <c r="DR91" s="194">
        <f>(CI91*$W91/1000+($AB92-$AB90)*CI$18/1000+2220*(AD92-AD90)/1000)/(($W91+$AA91+$AC91)/1000)</f>
        <v>49.33615206286381</v>
      </c>
      <c r="DS91" s="189">
        <f t="shared" ref="DS91:ED91" si="1065">(CJ91*$W91/1000+($AB92-$AB90)*CJ$18/1000)/(($W91+$AA91+$AC91)/1000)</f>
        <v>0.98228452009941258</v>
      </c>
      <c r="DT91" s="189">
        <f t="shared" si="1065"/>
        <v>0.33374674215158467</v>
      </c>
      <c r="DU91" s="189">
        <f t="shared" si="1065"/>
        <v>3.9661425219616277E-2</v>
      </c>
      <c r="DV91" s="189">
        <f t="shared" si="1065"/>
        <v>0.6045212709026343</v>
      </c>
      <c r="DW91" s="189">
        <f t="shared" si="1065"/>
        <v>2.8930918510918247</v>
      </c>
      <c r="DX91" s="189">
        <f t="shared" si="1065"/>
        <v>2.9377435223794063E-2</v>
      </c>
      <c r="DY91" s="189">
        <f t="shared" si="1065"/>
        <v>0.24862453486832756</v>
      </c>
      <c r="DZ91" s="189">
        <f t="shared" si="1065"/>
        <v>0.47883789746378846</v>
      </c>
      <c r="EA91" s="189">
        <f t="shared" si="1065"/>
        <v>0.52822978539493604</v>
      </c>
      <c r="EB91" s="189">
        <f t="shared" si="1065"/>
        <v>0.94064652469170529</v>
      </c>
      <c r="EC91" s="189">
        <f t="shared" si="1065"/>
        <v>3.0800764844028281</v>
      </c>
      <c r="ED91" s="189">
        <f t="shared" si="1065"/>
        <v>0</v>
      </c>
      <c r="EE91" s="53" t="s">
        <v>20</v>
      </c>
      <c r="EF91" s="12" t="s">
        <v>163</v>
      </c>
      <c r="EG91" s="189">
        <f t="shared" ref="EG91" si="1066">BN91-CW89</f>
        <v>4.0082014003978674</v>
      </c>
      <c r="EH91" s="189">
        <f t="shared" ref="EH91" si="1067">BO91-CX89</f>
        <v>-0.72276750801468159</v>
      </c>
      <c r="EI91" s="189">
        <f t="shared" ref="EI91" si="1068">BP91-CY89</f>
        <v>-0.41139161371140531</v>
      </c>
      <c r="EJ91" s="189">
        <f t="shared" ref="EJ91" si="1069">BQ91-CZ89</f>
        <v>-2.7444886147802792</v>
      </c>
      <c r="EK91" s="189">
        <f t="shared" ref="EK91" si="1070">BR91-DA89</f>
        <v>-5.5009651211266448E-2</v>
      </c>
      <c r="EL91" s="189">
        <f t="shared" ref="EL91" si="1071">BS91-DB89</f>
        <v>7.1723294671003579E-2</v>
      </c>
      <c r="EM91" s="189">
        <f t="shared" ref="EM91" si="1072">BT91-DC89</f>
        <v>-1.4427916647586247</v>
      </c>
      <c r="EN91" s="189">
        <f t="shared" ref="EN91" si="1073">BU91-DD89</f>
        <v>0.99727282627646097</v>
      </c>
      <c r="EO91" s="189">
        <f t="shared" ref="EO91" si="1074">BV91-DE89</f>
        <v>-0.19588988997114709</v>
      </c>
      <c r="EP91" s="189">
        <f t="shared" ref="EP91" si="1075">BW91-DF89</f>
        <v>4.1495739473951909E-2</v>
      </c>
      <c r="EQ91" s="189">
        <f t="shared" ref="EQ91" si="1076">BX91-DG89</f>
        <v>-0.95256596946471772</v>
      </c>
      <c r="ER91" s="189">
        <f t="shared" ref="ER91" si="1077">BY91-DH89</f>
        <v>-1.3642343328300703</v>
      </c>
      <c r="ES91" s="189">
        <f t="shared" ref="ES91" si="1078">BZ91-DI89</f>
        <v>-0.82655594631388163</v>
      </c>
      <c r="ET91" s="189">
        <f t="shared" ref="ET91" si="1079">CA91-DJ89</f>
        <v>-0.25506393922741044</v>
      </c>
      <c r="EU91" s="189">
        <f t="shared" ref="EU91" si="1080">CB91-DK89</f>
        <v>-0.43682215285517234</v>
      </c>
      <c r="EV91" s="189">
        <f t="shared" ref="EV91" si="1081">CC91-DL89</f>
        <v>-0.6542775011075399</v>
      </c>
      <c r="EW91" s="189">
        <f t="shared" ref="EW91" si="1082">CD91-DM89</f>
        <v>-2.6127314551452052</v>
      </c>
      <c r="EX91" s="189">
        <f t="shared" ref="EX91" si="1083">CE91-DN89</f>
        <v>-0.50460613585352698</v>
      </c>
      <c r="EY91" s="189">
        <f t="shared" ref="EY91" si="1084">CF91-DO89</f>
        <v>-0.19446937752438109</v>
      </c>
      <c r="EZ91" s="189">
        <f t="shared" ref="EZ91" si="1085">CG91-DP89</f>
        <v>-0.32541505031950507</v>
      </c>
      <c r="FA91" s="189">
        <f t="shared" ref="FA91" si="1086">CH91-DQ89</f>
        <v>-0.99767595748835669</v>
      </c>
      <c r="FB91" s="194">
        <f>CI91-DR89</f>
        <v>-22.5555853795045</v>
      </c>
      <c r="FC91" s="189">
        <f t="shared" ref="FC91" si="1087">CJ91-DS89</f>
        <v>0.55979812634554316</v>
      </c>
      <c r="FD91" s="189">
        <f t="shared" ref="FD91" si="1088">CK91-DT89</f>
        <v>0.28113458746373332</v>
      </c>
      <c r="FE91" s="189">
        <f t="shared" ref="FE91" si="1089">CL91-DU89</f>
        <v>3.4261087582947512E-2</v>
      </c>
      <c r="FF91" s="189">
        <f t="shared" ref="FF91" si="1090">CM91-DV89</f>
        <v>0.41860305716339419</v>
      </c>
      <c r="FG91" s="189">
        <f t="shared" ref="FG91" si="1091">CN91-DW89</f>
        <v>1.4251555498807571</v>
      </c>
      <c r="FH91" s="189">
        <f t="shared" ref="FH91" si="1092">CO91-DX89</f>
        <v>1.6513139599328267E-2</v>
      </c>
      <c r="FI91" s="189">
        <f t="shared" ref="FI91" si="1093">CP91-DY89</f>
        <v>0.24195370841446637</v>
      </c>
      <c r="FJ91" s="189">
        <f t="shared" ref="FJ91" si="1094">CQ91-DZ89</f>
        <v>0.50876502314029415</v>
      </c>
      <c r="FK91" s="189">
        <f t="shared" ref="FK91" si="1095">CR91-EA89</f>
        <v>-2.8405592310130809</v>
      </c>
      <c r="FL91" s="189">
        <f t="shared" ref="FL91" si="1096">CS91-EB89</f>
        <v>0.29207312403930064</v>
      </c>
      <c r="FM91" s="189">
        <f t="shared" ref="FM91" si="1097">CT91-EC89</f>
        <v>0.42712445778292718</v>
      </c>
      <c r="FN91" s="189">
        <f t="shared" ref="FN91" si="1098">CU91-ED89</f>
        <v>0</v>
      </c>
      <c r="FO91" s="198">
        <f>BA90+BA91</f>
        <v>-5.012104991312305</v>
      </c>
    </row>
    <row r="92" spans="1:171" ht="13.5" customHeight="1" x14ac:dyDescent="0.2">
      <c r="A92" s="17" t="s">
        <v>20</v>
      </c>
      <c r="B92" s="12" t="s">
        <v>166</v>
      </c>
      <c r="C92" s="28">
        <v>42417</v>
      </c>
      <c r="D92" s="62">
        <v>0.4152777777777778</v>
      </c>
      <c r="E92" s="10">
        <f t="shared" si="1015"/>
        <v>158</v>
      </c>
      <c r="F92" s="76">
        <f t="shared" si="956"/>
        <v>6.583333333333333</v>
      </c>
      <c r="G92" s="53">
        <v>14.5</v>
      </c>
      <c r="H92" s="53">
        <v>14.8</v>
      </c>
      <c r="I92">
        <v>98</v>
      </c>
      <c r="J92">
        <v>13.7</v>
      </c>
      <c r="K92" s="53">
        <f t="shared" si="957"/>
        <v>0.30000000000000071</v>
      </c>
      <c r="L92" s="53"/>
      <c r="M92">
        <v>2</v>
      </c>
      <c r="N92" s="57">
        <v>35.6</v>
      </c>
      <c r="O92" s="60">
        <v>0</v>
      </c>
      <c r="P92" s="61">
        <v>0</v>
      </c>
      <c r="Q92" s="33">
        <v>2.98</v>
      </c>
      <c r="R92" s="61">
        <v>2.94</v>
      </c>
      <c r="S92" s="60"/>
      <c r="T92" s="60">
        <v>106</v>
      </c>
      <c r="U92" s="75">
        <v>5.14</v>
      </c>
      <c r="V92" s="60">
        <v>4</v>
      </c>
      <c r="W92" s="71">
        <f t="shared" si="958"/>
        <v>236.90199999999999</v>
      </c>
      <c r="X92" s="85">
        <f t="shared" si="959"/>
        <v>82</v>
      </c>
      <c r="Y92" s="33">
        <v>0</v>
      </c>
      <c r="Z92" s="33">
        <f t="shared" si="950"/>
        <v>2E-3</v>
      </c>
      <c r="AA92" s="33">
        <v>0</v>
      </c>
      <c r="AB92" s="33">
        <f t="shared" si="951"/>
        <v>40</v>
      </c>
      <c r="AC92" s="33">
        <v>0</v>
      </c>
      <c r="AD92" s="33">
        <f t="shared" si="952"/>
        <v>1.9</v>
      </c>
      <c r="AE92" s="22">
        <f t="shared" si="953"/>
        <v>158</v>
      </c>
      <c r="AF92" s="54">
        <f t="shared" si="960"/>
        <v>91.202612680640669</v>
      </c>
      <c r="AG92" s="167">
        <f t="shared" si="1057"/>
        <v>7.600080306768205E-3</v>
      </c>
      <c r="AH92"/>
      <c r="AI92" s="22">
        <f t="shared" si="961"/>
        <v>3435078999.9999995</v>
      </c>
      <c r="AJ92" s="174">
        <f t="shared" si="967"/>
        <v>0.21446218465541156</v>
      </c>
      <c r="AK92" s="174">
        <f t="shared" si="968"/>
        <v>8.6129391427876116E-3</v>
      </c>
      <c r="AL92" s="172"/>
      <c r="AM92" s="187">
        <f t="shared" si="969"/>
        <v>13.746875000000003</v>
      </c>
      <c r="AN92" s="187"/>
      <c r="AO92" s="187"/>
      <c r="AP92" s="174"/>
      <c r="AQ92" s="189">
        <f t="shared" si="962"/>
        <v>35.6</v>
      </c>
      <c r="AR92" s="189">
        <f t="shared" si="963"/>
        <v>0</v>
      </c>
      <c r="AS92" s="189">
        <f t="shared" si="964"/>
        <v>0</v>
      </c>
      <c r="AT92" s="189">
        <f t="shared" si="965"/>
        <v>2.98</v>
      </c>
      <c r="AU92" s="189">
        <f t="shared" si="966"/>
        <v>2.94</v>
      </c>
      <c r="AV92" s="190" t="s">
        <v>167</v>
      </c>
      <c r="AW92" s="189">
        <f t="shared" si="971"/>
        <v>12.926407743256355</v>
      </c>
      <c r="AX92" s="189">
        <f t="shared" si="972"/>
        <v>0</v>
      </c>
      <c r="AY92" s="189">
        <f t="shared" si="973"/>
        <v>0</v>
      </c>
      <c r="AZ92" s="189">
        <f t="shared" si="974"/>
        <v>-0.12823591874775575</v>
      </c>
      <c r="BA92" s="189">
        <f t="shared" si="975"/>
        <v>1.3211756976646474</v>
      </c>
      <c r="BB92" s="190" t="s">
        <v>167</v>
      </c>
      <c r="BC92" s="189"/>
      <c r="BD92" s="189"/>
      <c r="BE92" s="189"/>
      <c r="BF92" s="189"/>
      <c r="BG92" s="189"/>
      <c r="BH92" s="189"/>
      <c r="BI92" s="189"/>
      <c r="BJ92" s="189"/>
      <c r="BK92" s="189"/>
      <c r="BL92" s="189"/>
      <c r="BN92" s="189"/>
      <c r="BO92" s="189"/>
      <c r="BP92" s="189"/>
      <c r="BQ92" s="189"/>
      <c r="BR92" s="189"/>
      <c r="BS92" s="189"/>
      <c r="BT92" s="189"/>
      <c r="BU92" s="189"/>
      <c r="BV92" s="189"/>
      <c r="BW92" s="189"/>
      <c r="BX92" s="189"/>
      <c r="BY92" s="189"/>
      <c r="BZ92" s="189"/>
      <c r="CA92" s="189"/>
      <c r="CB92" s="189"/>
      <c r="CC92" s="189"/>
      <c r="CD92" s="189"/>
      <c r="CE92" s="189"/>
      <c r="CF92" s="189"/>
      <c r="CG92" s="189"/>
      <c r="CH92" s="189"/>
      <c r="CI92" s="189"/>
      <c r="CJ92" s="189"/>
      <c r="CK92" s="189"/>
      <c r="CL92" s="189"/>
      <c r="CM92" s="189"/>
      <c r="CN92" s="189"/>
      <c r="CO92" s="189"/>
      <c r="CP92" s="189"/>
      <c r="CQ92" s="189"/>
      <c r="CR92" s="189"/>
      <c r="CS92" s="189"/>
      <c r="CT92" s="189"/>
      <c r="CU92" s="189"/>
      <c r="CW92" s="189"/>
      <c r="CX92" s="189"/>
      <c r="CY92" s="189"/>
      <c r="CZ92" s="189"/>
      <c r="DA92" s="189"/>
      <c r="DB92" s="189"/>
      <c r="DC92" s="189"/>
      <c r="DD92" s="189"/>
      <c r="DE92" s="189"/>
      <c r="DF92" s="189"/>
      <c r="DG92" s="189"/>
      <c r="DH92" s="189"/>
      <c r="DI92" s="189"/>
      <c r="DJ92" s="189"/>
      <c r="DK92" s="189"/>
      <c r="DL92" s="189"/>
      <c r="DM92" s="189"/>
      <c r="DN92" s="189"/>
      <c r="DO92" s="189"/>
      <c r="DP92" s="189"/>
      <c r="DQ92" s="189"/>
      <c r="DR92" s="194"/>
      <c r="DS92" s="189"/>
      <c r="DT92" s="189"/>
      <c r="DU92" s="189"/>
      <c r="DV92" s="189"/>
      <c r="DW92" s="189"/>
      <c r="DX92" s="189"/>
      <c r="DY92" s="189"/>
      <c r="DZ92" s="189"/>
      <c r="EA92" s="189"/>
      <c r="EB92" s="189"/>
      <c r="EC92" s="189"/>
      <c r="ED92" s="189"/>
      <c r="EE92" s="53" t="s">
        <v>20</v>
      </c>
      <c r="EF92" s="12" t="s">
        <v>166</v>
      </c>
      <c r="EG92" s="189"/>
      <c r="EH92" s="189"/>
      <c r="EI92" s="189"/>
      <c r="EJ92" s="189"/>
      <c r="EK92" s="189"/>
      <c r="EL92" s="189"/>
      <c r="EM92" s="189"/>
      <c r="EN92" s="189"/>
      <c r="EO92" s="189"/>
      <c r="EP92" s="189"/>
      <c r="EQ92" s="189"/>
      <c r="ER92" s="189"/>
      <c r="ES92" s="189"/>
      <c r="ET92" s="189"/>
      <c r="EU92" s="189"/>
      <c r="EV92" s="189"/>
      <c r="EW92" s="189"/>
      <c r="EX92" s="189"/>
      <c r="EY92" s="189"/>
      <c r="EZ92" s="189"/>
      <c r="FA92" s="189"/>
      <c r="FB92" s="194"/>
      <c r="FC92" s="189"/>
      <c r="FD92" s="189"/>
      <c r="FE92" s="189"/>
      <c r="FF92" s="189"/>
      <c r="FG92" s="189"/>
      <c r="FH92" s="189"/>
      <c r="FI92" s="189"/>
      <c r="FJ92" s="189"/>
      <c r="FK92" s="189"/>
      <c r="FL92" s="189"/>
      <c r="FM92" s="189"/>
      <c r="FN92" s="189"/>
      <c r="FO92" s="6"/>
    </row>
    <row r="93" spans="1:171" ht="12.75" customHeight="1" x14ac:dyDescent="0.2">
      <c r="A93" s="17" t="s">
        <v>20</v>
      </c>
      <c r="B93" s="12" t="s">
        <v>168</v>
      </c>
      <c r="C93" s="28">
        <v>42418</v>
      </c>
      <c r="D93" s="29">
        <v>0.3743055555555555</v>
      </c>
      <c r="E93" s="10">
        <f t="shared" si="1015"/>
        <v>181.01666666666665</v>
      </c>
      <c r="F93" s="76">
        <f t="shared" si="956"/>
        <v>7.5423611111111111</v>
      </c>
      <c r="G93" s="53">
        <v>16.8</v>
      </c>
      <c r="H93" s="53">
        <v>17.100000000000001</v>
      </c>
      <c r="I93">
        <v>98.4</v>
      </c>
      <c r="J93">
        <v>13.8</v>
      </c>
      <c r="K93" s="53">
        <f t="shared" si="957"/>
        <v>0.30000000000000071</v>
      </c>
      <c r="L93" s="53">
        <f>H$93-H93</f>
        <v>0</v>
      </c>
      <c r="M93">
        <v>2</v>
      </c>
      <c r="N93" s="57">
        <v>22.5</v>
      </c>
      <c r="O93" s="60">
        <v>0</v>
      </c>
      <c r="P93" s="61">
        <v>0</v>
      </c>
      <c r="Q93" s="33">
        <v>3.23</v>
      </c>
      <c r="R93" s="61">
        <v>4.83</v>
      </c>
      <c r="S93" s="60"/>
      <c r="T93" s="60">
        <v>107</v>
      </c>
      <c r="U93" s="75">
        <v>5.51</v>
      </c>
      <c r="V93" s="60">
        <v>9</v>
      </c>
      <c r="W93" s="71">
        <f t="shared" si="958"/>
        <v>234.202</v>
      </c>
      <c r="X93" s="85">
        <f t="shared" si="959"/>
        <v>91</v>
      </c>
      <c r="Y93" s="33">
        <v>0</v>
      </c>
      <c r="Z93" s="33">
        <f t="shared" si="950"/>
        <v>2E-3</v>
      </c>
      <c r="AA93" s="33">
        <v>0</v>
      </c>
      <c r="AB93" s="33">
        <f t="shared" si="951"/>
        <v>40</v>
      </c>
      <c r="AC93" s="33">
        <v>1.3</v>
      </c>
      <c r="AD93" s="33">
        <f t="shared" si="952"/>
        <v>3.2</v>
      </c>
      <c r="AE93" s="22">
        <f t="shared" si="953"/>
        <v>181.01666666666665</v>
      </c>
      <c r="AF93" s="54">
        <f t="shared" si="960"/>
        <v>108.36046951255241</v>
      </c>
      <c r="AG93" s="167">
        <f t="shared" si="1057"/>
        <v>6.3966793765105594E-3</v>
      </c>
      <c r="AH93">
        <f>LN(G93/G91)/(AE93-AE91)</f>
        <v>7.0220292860079248E-3</v>
      </c>
      <c r="AI93" s="22">
        <f t="shared" si="961"/>
        <v>3912753600</v>
      </c>
      <c r="AJ93" s="174">
        <f t="shared" si="967"/>
        <v>0.13020144770281078</v>
      </c>
      <c r="AK93" s="174">
        <f t="shared" si="968"/>
        <v>5.6568333542133609E-3</v>
      </c>
      <c r="AL93" s="172">
        <f>LN(AI93/AI91)/(AE93-AE91)</f>
        <v>7.192980153562901E-3</v>
      </c>
      <c r="AM93" s="187">
        <f t="shared" si="969"/>
        <v>15.008784722222211</v>
      </c>
      <c r="AN93" s="187">
        <f>AM92+AM93</f>
        <v>28.755659722222212</v>
      </c>
      <c r="AO93" s="187">
        <f t="shared" ref="AO93" si="1099">AM92+AM93</f>
        <v>28.755659722222212</v>
      </c>
      <c r="AP93" s="174"/>
      <c r="AQ93" s="189">
        <f t="shared" si="962"/>
        <v>34.630470229552188</v>
      </c>
      <c r="AR93" s="189">
        <f t="shared" si="963"/>
        <v>0</v>
      </c>
      <c r="AS93" s="189">
        <f t="shared" si="964"/>
        <v>0</v>
      </c>
      <c r="AT93" s="189">
        <f t="shared" si="965"/>
        <v>3.2121700028025235</v>
      </c>
      <c r="AU93" s="189">
        <f t="shared" si="966"/>
        <v>4.8033378060483569</v>
      </c>
      <c r="AV93" s="190" t="s">
        <v>169</v>
      </c>
      <c r="AW93" s="189">
        <f t="shared" si="971"/>
        <v>13.100000000000001</v>
      </c>
      <c r="AX93" s="189">
        <f t="shared" si="972"/>
        <v>0</v>
      </c>
      <c r="AY93" s="189">
        <f t="shared" si="973"/>
        <v>0</v>
      </c>
      <c r="AZ93" s="189">
        <f t="shared" si="974"/>
        <v>-0.25</v>
      </c>
      <c r="BA93" s="189">
        <f t="shared" si="975"/>
        <v>1.8900000000000001</v>
      </c>
      <c r="BB93" s="190" t="s">
        <v>169</v>
      </c>
      <c r="BC93" s="189">
        <f>(AW92+AW93)/$AN93</f>
        <v>0.90508818071537045</v>
      </c>
      <c r="BD93" s="189">
        <f>(AX92+AX93)/$AN93</f>
        <v>0</v>
      </c>
      <c r="BE93" s="189">
        <f>(AY92+AY93)/$AN93</f>
        <v>0</v>
      </c>
      <c r="BF93" s="189">
        <f>(AZ92+AZ93)/$AN93</f>
        <v>-1.3153442571010018E-2</v>
      </c>
      <c r="BG93" s="189">
        <f>(BA92+BA93)/$AN93</f>
        <v>0.11167108418601397</v>
      </c>
      <c r="BH93" s="189">
        <f t="shared" ref="BH93" si="1100">(AW92+AW93)/$AN93</f>
        <v>0.90508818071537045</v>
      </c>
      <c r="BI93" s="189">
        <f t="shared" ref="BI93" si="1101">(AX92+AX93)/$AN93</f>
        <v>0</v>
      </c>
      <c r="BJ93" s="189">
        <f t="shared" ref="BJ93" si="1102">(AY92+AY93)/$AN93</f>
        <v>0</v>
      </c>
      <c r="BK93" s="189">
        <f t="shared" ref="BK93" si="1103">(AZ92+AZ93)/$AN93</f>
        <v>-1.3153442571010018E-2</v>
      </c>
      <c r="BL93" s="189">
        <f t="shared" ref="BL93" si="1104">(BA92+BA93)/$AN93</f>
        <v>0.11167108418601397</v>
      </c>
      <c r="BN93" s="189">
        <v>0.25401429637467143</v>
      </c>
      <c r="BO93" s="189">
        <v>1.0520973362591639</v>
      </c>
      <c r="BP93" s="189">
        <v>1.337805088680577</v>
      </c>
      <c r="BQ93" s="189">
        <v>2.7667761360769622E-2</v>
      </c>
      <c r="BR93" s="189">
        <v>0</v>
      </c>
      <c r="BS93" s="189">
        <v>3.6366595552371406</v>
      </c>
      <c r="BT93" s="189">
        <v>0</v>
      </c>
      <c r="BU93" s="189">
        <v>3.4270781554539851</v>
      </c>
      <c r="BV93" s="189">
        <v>0.80780237649005793</v>
      </c>
      <c r="BW93" s="189">
        <v>1.5742396227094817</v>
      </c>
      <c r="BX93" s="189">
        <v>1.2667578174766343</v>
      </c>
      <c r="BY93" s="189">
        <v>1.4848017394252866</v>
      </c>
      <c r="BZ93" s="189">
        <v>1.4774703213764988</v>
      </c>
      <c r="CA93" s="189">
        <v>0.56097547807727133</v>
      </c>
      <c r="CB93" s="189">
        <v>0.83262474537456799</v>
      </c>
      <c r="CC93" s="189">
        <v>4.3500801329267444</v>
      </c>
      <c r="CD93" s="189">
        <v>0.21704756734775252</v>
      </c>
      <c r="CE93" s="189">
        <v>1.9797741453429147</v>
      </c>
      <c r="CF93" s="189">
        <v>0.81228818616999354</v>
      </c>
      <c r="CG93" s="189">
        <v>0.19768649792390805</v>
      </c>
      <c r="CH93" s="189">
        <v>1.497999868549502</v>
      </c>
      <c r="CI93" s="189">
        <v>24.306126512407687</v>
      </c>
      <c r="CJ93" s="189">
        <v>2.9881020287396649</v>
      </c>
      <c r="CK93" s="189">
        <v>0.55326703844123171</v>
      </c>
      <c r="CL93" s="189">
        <v>0</v>
      </c>
      <c r="CM93" s="189">
        <v>1.1271430247166483</v>
      </c>
      <c r="CN93" s="189">
        <v>4.0383660008063318</v>
      </c>
      <c r="CO93" s="189">
        <v>3.3318982591264409E-2</v>
      </c>
      <c r="CP93" s="189">
        <v>1.1837036437173258</v>
      </c>
      <c r="CQ93" s="189">
        <v>0.57875546732670735</v>
      </c>
      <c r="CR93" s="189">
        <v>0.159275201394312</v>
      </c>
      <c r="CS93" s="189">
        <v>0.84083725534605636</v>
      </c>
      <c r="CT93" s="189">
        <v>3.9816663082140544</v>
      </c>
      <c r="CU93" s="189">
        <v>0</v>
      </c>
      <c r="CW93" s="189">
        <f t="shared" ref="CW93:DQ93" si="1105">(BN93*$W93/1000+($AB96-$AB92)*BN$18/1000)/(($W93+$AA93+$AC93)/1000)</f>
        <v>0.25261210622220109</v>
      </c>
      <c r="CX93" s="189">
        <f t="shared" si="1105"/>
        <v>1.0462896295851785</v>
      </c>
      <c r="CY93" s="189">
        <f t="shared" si="1105"/>
        <v>1.3304202400793559</v>
      </c>
      <c r="CZ93" s="189">
        <f t="shared" si="1105"/>
        <v>2.7515031915716075E-2</v>
      </c>
      <c r="DA93" s="189">
        <f t="shared" si="1105"/>
        <v>0</v>
      </c>
      <c r="DB93" s="189">
        <f t="shared" si="1105"/>
        <v>3.6165847472872787</v>
      </c>
      <c r="DC93" s="189">
        <f t="shared" si="1105"/>
        <v>0</v>
      </c>
      <c r="DD93" s="189">
        <f t="shared" si="1105"/>
        <v>3.4081602626034351</v>
      </c>
      <c r="DE93" s="189">
        <f t="shared" si="1105"/>
        <v>0.80334320803528003</v>
      </c>
      <c r="DF93" s="189">
        <f t="shared" si="1105"/>
        <v>1.565549626405746</v>
      </c>
      <c r="DG93" s="189">
        <f t="shared" si="1105"/>
        <v>1.259765158549238</v>
      </c>
      <c r="DH93" s="189">
        <f t="shared" si="1105"/>
        <v>1.4766054512355775</v>
      </c>
      <c r="DI93" s="189">
        <f t="shared" si="1105"/>
        <v>1.4693145035159731</v>
      </c>
      <c r="DJ93" s="189">
        <f t="shared" si="1105"/>
        <v>0.55787882445437009</v>
      </c>
      <c r="DK93" s="189">
        <f t="shared" si="1105"/>
        <v>0.82802855439110723</v>
      </c>
      <c r="DL93" s="189">
        <f t="shared" si="1105"/>
        <v>4.3260671556577401</v>
      </c>
      <c r="DM93" s="189">
        <f t="shared" si="1105"/>
        <v>0.2158494380853595</v>
      </c>
      <c r="DN93" s="189">
        <f t="shared" si="1105"/>
        <v>1.9688455486051128</v>
      </c>
      <c r="DO93" s="189">
        <f t="shared" si="1105"/>
        <v>0.80780425549415635</v>
      </c>
      <c r="DP93" s="189">
        <f t="shared" si="1105"/>
        <v>0.19659524414559162</v>
      </c>
      <c r="DQ93" s="189">
        <f t="shared" si="1105"/>
        <v>1.4897307250640355</v>
      </c>
      <c r="DR93" s="194">
        <f>(CI93*$W93/1000+($AB96-$AB92)*CI$18/1000+2220*(AD96-AD92)/1000)/(($W93+$AA93+$AC93)/1000)</f>
        <v>67.534642769313649</v>
      </c>
      <c r="DS93" s="189">
        <f t="shared" ref="DS93:ED93" si="1106">(CJ93*$W93/1000+($AB96-$AB92)*CJ$18/1000)/(($W93+$AA93+$AC93)/1000)</f>
        <v>2.9716073380900667</v>
      </c>
      <c r="DT93" s="189">
        <f t="shared" si="1106"/>
        <v>0.5502129363530387</v>
      </c>
      <c r="DU93" s="189">
        <f t="shared" si="1106"/>
        <v>0</v>
      </c>
      <c r="DV93" s="189">
        <f t="shared" si="1106"/>
        <v>1.1209210566139076</v>
      </c>
      <c r="DW93" s="189">
        <f t="shared" si="1106"/>
        <v>4.0160737238785424</v>
      </c>
      <c r="DX93" s="189">
        <f t="shared" si="1106"/>
        <v>3.3135057710080199E-2</v>
      </c>
      <c r="DY93" s="189">
        <f t="shared" si="1106"/>
        <v>1.1771694540423652</v>
      </c>
      <c r="DZ93" s="189">
        <f t="shared" si="1106"/>
        <v>0.57556066597672007</v>
      </c>
      <c r="EA93" s="189">
        <f t="shared" si="1106"/>
        <v>0.15839598269632807</v>
      </c>
      <c r="EB93" s="189">
        <f t="shared" si="1106"/>
        <v>0.8361957302976496</v>
      </c>
      <c r="EC93" s="189">
        <f t="shared" si="1106"/>
        <v>3.959687020561812</v>
      </c>
      <c r="ED93" s="189">
        <f t="shared" si="1106"/>
        <v>0</v>
      </c>
      <c r="EE93" s="53" t="s">
        <v>20</v>
      </c>
      <c r="EF93" s="12" t="s">
        <v>168</v>
      </c>
      <c r="EG93" s="189">
        <f t="shared" ref="EG93" si="1107">BN93-CW91</f>
        <v>-6.7515330416562813</v>
      </c>
      <c r="EH93" s="189">
        <f t="shared" ref="EH93" si="1108">BO93-CX91</f>
        <v>-0.55456586597783164</v>
      </c>
      <c r="EI93" s="189">
        <f t="shared" ref="EI93" si="1109">BP93-CY91</f>
        <v>-0.8322718721178588</v>
      </c>
      <c r="EJ93" s="189">
        <f t="shared" ref="EJ93" si="1110">BQ93-CZ91</f>
        <v>-1.0333966473749276</v>
      </c>
      <c r="EK93" s="189">
        <f t="shared" ref="EK93" si="1111">BR93-DA91</f>
        <v>-3.7652263514030067E-2</v>
      </c>
      <c r="EL93" s="189">
        <f t="shared" ref="EL93" si="1112">BS93-DB91</f>
        <v>0.65009454075236128</v>
      </c>
      <c r="EM93" s="189">
        <f t="shared" ref="EM93" si="1113">BT93-DC91</f>
        <v>-3.360879099571186E-2</v>
      </c>
      <c r="EN93" s="189">
        <f t="shared" ref="EN93" si="1114">BU93-DD91</f>
        <v>1.5856484104169417</v>
      </c>
      <c r="EO93" s="189">
        <f t="shared" ref="EO93" si="1115">BV93-DE91</f>
        <v>-0.19363674886176763</v>
      </c>
      <c r="EP93" s="189">
        <f t="shared" ref="EP93" si="1116">BW93-DF91</f>
        <v>7.4497193113683524E-2</v>
      </c>
      <c r="EQ93" s="189">
        <f t="shared" ref="EQ93" si="1117">BX93-DG91</f>
        <v>-0.97159755706369855</v>
      </c>
      <c r="ER93" s="189">
        <f t="shared" ref="ER93" si="1118">BY93-DH91</f>
        <v>-1.6290396780094716</v>
      </c>
      <c r="ES93" s="189">
        <f t="shared" ref="ES93" si="1119">BZ93-DI91</f>
        <v>-0.82193123341065699</v>
      </c>
      <c r="ET93" s="189">
        <f t="shared" ref="ET93" si="1120">CA93-DJ91</f>
        <v>-0.2562680648792357</v>
      </c>
      <c r="EU93" s="189">
        <f t="shared" ref="EU93" si="1121">CB93-DK91</f>
        <v>-0.32288371073206379</v>
      </c>
      <c r="EV93" s="189">
        <f t="shared" ref="EV93" si="1122">CC93-DL91</f>
        <v>-0.8090626716381113</v>
      </c>
      <c r="EW93" s="189">
        <f t="shared" ref="EW93" si="1123">CD93-DM91</f>
        <v>-1.6151167030236191</v>
      </c>
      <c r="EX93" s="189">
        <f t="shared" ref="EX93" si="1124">CE93-DN91</f>
        <v>-0.53972127694522798</v>
      </c>
      <c r="EY93" s="189">
        <f t="shared" ref="EY93" si="1125">CF93-DO91</f>
        <v>-0.26591193939428348</v>
      </c>
      <c r="EZ93" s="189">
        <f t="shared" ref="EZ93" si="1126">CG93-DP91</f>
        <v>-0.30939039356917619</v>
      </c>
      <c r="FA93" s="189">
        <f t="shared" ref="FA93" si="1127">CH93-DQ91</f>
        <v>-0.95742393245106672</v>
      </c>
      <c r="FB93" s="194">
        <f>CI93-DR91</f>
        <v>-25.030025550456124</v>
      </c>
      <c r="FC93" s="189">
        <f t="shared" ref="FC93" si="1128">CJ93-DS91</f>
        <v>2.0058175086402521</v>
      </c>
      <c r="FD93" s="189">
        <f t="shared" ref="FD93" si="1129">CK93-DT91</f>
        <v>0.21952029628964703</v>
      </c>
      <c r="FE93" s="189">
        <f t="shared" ref="FE93" si="1130">CL93-DU91</f>
        <v>-3.9661425219616277E-2</v>
      </c>
      <c r="FF93" s="189">
        <f t="shared" ref="FF93" si="1131">CM93-DV91</f>
        <v>0.52262175381401399</v>
      </c>
      <c r="FG93" s="189">
        <f t="shared" ref="FG93" si="1132">CN93-DW91</f>
        <v>1.1452741497145071</v>
      </c>
      <c r="FH93" s="189">
        <f t="shared" ref="FH93" si="1133">CO93-DX91</f>
        <v>3.9415473674703459E-3</v>
      </c>
      <c r="FI93" s="189">
        <f t="shared" ref="FI93" si="1134">CP93-DY91</f>
        <v>0.93507910884899825</v>
      </c>
      <c r="FJ93" s="189">
        <f t="shared" ref="FJ93" si="1135">CQ93-DZ91</f>
        <v>9.9917569862918887E-2</v>
      </c>
      <c r="FK93" s="189">
        <f t="shared" ref="FK93" si="1136">CR93-EA91</f>
        <v>-0.36895458400062403</v>
      </c>
      <c r="FL93" s="189">
        <f t="shared" ref="FL93" si="1137">CS93-EB91</f>
        <v>-9.9809269345648932E-2</v>
      </c>
      <c r="FM93" s="189">
        <f t="shared" ref="FM93" si="1138">CT93-EC91</f>
        <v>0.90158982381122632</v>
      </c>
      <c r="FN93" s="189">
        <f t="shared" ref="FN93" si="1139">CU93-ED91</f>
        <v>0</v>
      </c>
      <c r="FO93" s="198">
        <f>BA92+BA93</f>
        <v>3.2111756976646477</v>
      </c>
    </row>
    <row r="94" spans="1:171" ht="12.75" customHeight="1" x14ac:dyDescent="0.2">
      <c r="A94" s="17" t="s">
        <v>20</v>
      </c>
      <c r="B94" s="12" t="s">
        <v>171</v>
      </c>
      <c r="C94" s="28">
        <v>42419</v>
      </c>
      <c r="D94" s="29">
        <v>0.41250000000000003</v>
      </c>
      <c r="E94" s="10">
        <f t="shared" si="1015"/>
        <v>205.93333333333334</v>
      </c>
      <c r="F94" s="76">
        <f t="shared" si="956"/>
        <v>8.5805555555555557</v>
      </c>
      <c r="G94" s="53">
        <v>16.7</v>
      </c>
      <c r="H94" s="53">
        <v>16.899999999999999</v>
      </c>
      <c r="I94">
        <v>99</v>
      </c>
      <c r="J94">
        <v>13.8</v>
      </c>
      <c r="K94" s="53">
        <f t="shared" si="957"/>
        <v>0.19999999999999929</v>
      </c>
      <c r="L94" s="53">
        <f t="shared" ref="L94:L99" si="1140">H$93-H94</f>
        <v>0.20000000000000284</v>
      </c>
      <c r="M94">
        <v>2</v>
      </c>
      <c r="N94" s="57">
        <v>23.8</v>
      </c>
      <c r="O94" s="60">
        <v>0</v>
      </c>
      <c r="P94" s="61">
        <v>0</v>
      </c>
      <c r="Q94" s="33">
        <v>2.99</v>
      </c>
      <c r="R94" s="61">
        <v>5.29</v>
      </c>
      <c r="S94" s="60"/>
      <c r="T94" s="60">
        <v>105</v>
      </c>
      <c r="U94" s="75">
        <v>5.81</v>
      </c>
      <c r="V94" s="57">
        <v>4</v>
      </c>
      <c r="W94" s="71">
        <f t="shared" si="958"/>
        <v>226.50200000000001</v>
      </c>
      <c r="X94" s="85">
        <f t="shared" si="959"/>
        <v>95</v>
      </c>
      <c r="Y94" s="61">
        <v>0</v>
      </c>
      <c r="Z94" s="33">
        <f t="shared" si="950"/>
        <v>2E-3</v>
      </c>
      <c r="AA94" s="33">
        <v>0</v>
      </c>
      <c r="AB94" s="33">
        <f t="shared" si="951"/>
        <v>40</v>
      </c>
      <c r="AC94" s="33">
        <v>1.3</v>
      </c>
      <c r="AD94" s="33">
        <f t="shared" si="952"/>
        <v>4.5</v>
      </c>
      <c r="AE94" s="22">
        <f t="shared" si="953"/>
        <v>205.93333333333334</v>
      </c>
      <c r="AF94" s="54">
        <f t="shared" si="960"/>
        <v>-2892.8700466828518</v>
      </c>
      <c r="AG94" s="167">
        <f t="shared" si="1057"/>
        <v>-2.3960536400684566E-4</v>
      </c>
      <c r="AH94"/>
      <c r="AI94" s="22">
        <f t="shared" si="961"/>
        <v>3760873400</v>
      </c>
      <c r="AJ94" s="174">
        <f t="shared" si="967"/>
        <v>-3.9590153995713397E-2</v>
      </c>
      <c r="AK94" s="174">
        <f t="shared" si="968"/>
        <v>-1.5889025015002019E-3</v>
      </c>
      <c r="AL94" s="172"/>
      <c r="AM94" s="187">
        <f t="shared" si="969"/>
        <v>17.389756944444457</v>
      </c>
      <c r="AN94" s="187"/>
      <c r="AO94" s="187"/>
      <c r="AP94" s="174"/>
      <c r="AQ94" s="189">
        <f t="shared" si="962"/>
        <v>36.333076970351442</v>
      </c>
      <c r="AR94" s="189">
        <f t="shared" si="963"/>
        <v>0</v>
      </c>
      <c r="AS94" s="189">
        <f t="shared" si="964"/>
        <v>0</v>
      </c>
      <c r="AT94" s="189">
        <f t="shared" si="965"/>
        <v>2.9729369364623661</v>
      </c>
      <c r="AU94" s="189">
        <f t="shared" si="966"/>
        <v>5.2598115029718793</v>
      </c>
      <c r="AV94" s="190" t="s">
        <v>172</v>
      </c>
      <c r="AW94" s="189">
        <f t="shared" si="971"/>
        <v>10.830470229552187</v>
      </c>
      <c r="AX94" s="189">
        <f t="shared" si="972"/>
        <v>0</v>
      </c>
      <c r="AY94" s="189">
        <f t="shared" si="973"/>
        <v>0</v>
      </c>
      <c r="AZ94" s="189">
        <f t="shared" si="974"/>
        <v>0.2221700028025233</v>
      </c>
      <c r="BA94" s="189">
        <f t="shared" si="975"/>
        <v>0.48666219395164312</v>
      </c>
      <c r="BB94" s="190" t="s">
        <v>172</v>
      </c>
      <c r="BC94" s="189"/>
      <c r="BD94" s="189"/>
      <c r="BE94" s="189"/>
      <c r="BF94" s="189"/>
      <c r="BG94" s="189"/>
      <c r="BH94" s="189"/>
      <c r="BI94" s="189"/>
      <c r="BJ94" s="189"/>
      <c r="BK94" s="189"/>
      <c r="BL94" s="189"/>
      <c r="BN94" s="189"/>
      <c r="BO94" s="189"/>
      <c r="BP94" s="189"/>
      <c r="BQ94" s="189"/>
      <c r="BR94" s="189"/>
      <c r="BS94" s="189"/>
      <c r="BT94" s="189"/>
      <c r="BU94" s="189"/>
      <c r="BV94" s="189"/>
      <c r="BW94" s="189"/>
      <c r="BX94" s="189"/>
      <c r="BY94" s="189"/>
      <c r="BZ94" s="189"/>
      <c r="CA94" s="189"/>
      <c r="CB94" s="189"/>
      <c r="CC94" s="189"/>
      <c r="CD94" s="189"/>
      <c r="CE94" s="189"/>
      <c r="CF94" s="189"/>
      <c r="CG94" s="189"/>
      <c r="CH94" s="189"/>
      <c r="CI94" s="189"/>
      <c r="CJ94" s="189"/>
      <c r="CK94" s="189"/>
      <c r="CL94" s="189"/>
      <c r="CM94" s="189"/>
      <c r="CN94" s="189"/>
      <c r="CO94" s="189"/>
      <c r="CP94" s="189"/>
      <c r="CQ94" s="189"/>
      <c r="CR94" s="189"/>
      <c r="CS94" s="189"/>
      <c r="CT94" s="189"/>
      <c r="CU94" s="189"/>
      <c r="CW94" s="189"/>
      <c r="CX94" s="189"/>
      <c r="CY94" s="189"/>
      <c r="CZ94" s="189"/>
      <c r="DA94" s="189"/>
      <c r="DB94" s="189"/>
      <c r="DC94" s="189"/>
      <c r="DD94" s="189"/>
      <c r="DE94" s="189"/>
      <c r="DF94" s="189"/>
      <c r="DG94" s="189"/>
      <c r="DH94" s="189"/>
      <c r="DI94" s="189"/>
      <c r="DJ94" s="189"/>
      <c r="DK94" s="189"/>
      <c r="DL94" s="189"/>
      <c r="DM94" s="189"/>
      <c r="DN94" s="189"/>
      <c r="DO94" s="189"/>
      <c r="DP94" s="189"/>
      <c r="DQ94" s="189"/>
      <c r="DR94" s="194"/>
      <c r="DS94" s="189"/>
      <c r="DT94" s="189"/>
      <c r="DU94" s="189"/>
      <c r="DV94" s="189"/>
      <c r="DW94" s="189"/>
      <c r="DX94" s="189"/>
      <c r="DY94" s="189"/>
      <c r="DZ94" s="189"/>
      <c r="EA94" s="189"/>
      <c r="EB94" s="189"/>
      <c r="EC94" s="189"/>
      <c r="ED94" s="189"/>
      <c r="EE94" s="53" t="s">
        <v>20</v>
      </c>
      <c r="EF94" s="12" t="s">
        <v>171</v>
      </c>
      <c r="EG94" s="189"/>
      <c r="EH94" s="189"/>
      <c r="EI94" s="189"/>
      <c r="EJ94" s="189"/>
      <c r="EK94" s="189"/>
      <c r="EL94" s="189"/>
      <c r="EM94" s="189"/>
      <c r="EN94" s="189"/>
      <c r="EO94" s="189"/>
      <c r="EP94" s="189"/>
      <c r="EQ94" s="189"/>
      <c r="ER94" s="189"/>
      <c r="ES94" s="189"/>
      <c r="ET94" s="189"/>
      <c r="EU94" s="189"/>
      <c r="EV94" s="189"/>
      <c r="EW94" s="189"/>
      <c r="EX94" s="189"/>
      <c r="EY94" s="189"/>
      <c r="EZ94" s="189"/>
      <c r="FA94" s="189"/>
      <c r="FB94" s="194"/>
      <c r="FC94" s="189"/>
      <c r="FD94" s="189"/>
      <c r="FE94" s="189"/>
      <c r="FF94" s="189"/>
      <c r="FG94" s="189"/>
      <c r="FH94" s="189"/>
      <c r="FI94" s="189"/>
      <c r="FJ94" s="189"/>
      <c r="FK94" s="189"/>
      <c r="FL94" s="189"/>
      <c r="FM94" s="189"/>
      <c r="FN94" s="189"/>
      <c r="FO94" s="6"/>
    </row>
    <row r="95" spans="1:171" x14ac:dyDescent="0.2">
      <c r="A95" s="17" t="s">
        <v>20</v>
      </c>
      <c r="B95" s="12" t="s">
        <v>173</v>
      </c>
      <c r="C95" s="28">
        <v>42420</v>
      </c>
      <c r="D95" s="29">
        <v>0.53680555555555554</v>
      </c>
      <c r="E95" s="10">
        <f t="shared" si="1015"/>
        <v>232.91666666666666</v>
      </c>
      <c r="F95" s="79">
        <f t="shared" si="956"/>
        <v>9.7048611111111107</v>
      </c>
      <c r="G95" s="53">
        <v>13.1</v>
      </c>
      <c r="H95" s="53">
        <v>13.3</v>
      </c>
      <c r="I95">
        <v>98.3</v>
      </c>
      <c r="J95">
        <v>13.3</v>
      </c>
      <c r="K95" s="53">
        <f t="shared" si="957"/>
        <v>0.20000000000000107</v>
      </c>
      <c r="L95" s="53">
        <f t="shared" si="1140"/>
        <v>3.8000000000000007</v>
      </c>
      <c r="M95">
        <v>2</v>
      </c>
      <c r="N95" s="57">
        <v>27</v>
      </c>
      <c r="O95" s="60">
        <v>0</v>
      </c>
      <c r="P95" s="61">
        <v>0</v>
      </c>
      <c r="Q95" s="33">
        <v>2.63</v>
      </c>
      <c r="R95" s="61">
        <v>5.63</v>
      </c>
      <c r="S95" s="60"/>
      <c r="T95" s="60">
        <v>103</v>
      </c>
      <c r="U95" s="75">
        <v>6.21</v>
      </c>
      <c r="V95" s="57">
        <v>4</v>
      </c>
      <c r="W95" s="71">
        <f t="shared" si="958"/>
        <v>224.80199999999999</v>
      </c>
      <c r="X95" s="85">
        <f t="shared" si="959"/>
        <v>99</v>
      </c>
      <c r="Y95" s="33">
        <v>1.6</v>
      </c>
      <c r="Z95" s="33">
        <f t="shared" si="950"/>
        <v>1.6020000000000001</v>
      </c>
      <c r="AA95" s="33">
        <v>0</v>
      </c>
      <c r="AB95" s="33">
        <f t="shared" si="951"/>
        <v>40</v>
      </c>
      <c r="AC95" s="33">
        <v>0.7</v>
      </c>
      <c r="AD95" s="33">
        <f t="shared" si="952"/>
        <v>5.2</v>
      </c>
      <c r="AE95" s="22">
        <f t="shared" si="953"/>
        <v>232.91666666666666</v>
      </c>
      <c r="AF95" s="54">
        <f t="shared" si="960"/>
        <v>-77.033327304417966</v>
      </c>
      <c r="AG95" s="167">
        <f t="shared" si="1057"/>
        <v>-8.9980168949575206E-3</v>
      </c>
      <c r="AH95">
        <f>LN(G95/G93)/(AE95-AE93)</f>
        <v>-4.7931918343373315E-3</v>
      </c>
      <c r="AI95" s="22">
        <f t="shared" si="961"/>
        <v>2914776200.0000005</v>
      </c>
      <c r="AJ95" s="174">
        <f t="shared" si="967"/>
        <v>-0.25485817610643324</v>
      </c>
      <c r="AK95" s="174">
        <f t="shared" si="968"/>
        <v>-9.4450219681198287E-3</v>
      </c>
      <c r="AL95" s="172">
        <f>LN(AI95/AI93)/(AE95-AE93)</f>
        <v>-5.6733782293284483E-3</v>
      </c>
      <c r="AM95" s="187">
        <f t="shared" si="969"/>
        <v>16.75215277777777</v>
      </c>
      <c r="AN95" s="187">
        <f>AM94+AM95</f>
        <v>34.141909722222223</v>
      </c>
      <c r="AO95" s="187"/>
      <c r="AP95" s="174"/>
      <c r="AQ95" s="189">
        <f t="shared" si="962"/>
        <v>33.807478425911967</v>
      </c>
      <c r="AR95" s="189">
        <f t="shared" si="963"/>
        <v>0</v>
      </c>
      <c r="AS95" s="189">
        <f t="shared" si="964"/>
        <v>0</v>
      </c>
      <c r="AT95" s="189">
        <f t="shared" si="965"/>
        <v>2.6218359925854315</v>
      </c>
      <c r="AU95" s="189">
        <f t="shared" si="966"/>
        <v>5.6125234365992327</v>
      </c>
      <c r="AV95" s="190" t="s">
        <v>174</v>
      </c>
      <c r="AW95" s="189">
        <f t="shared" si="971"/>
        <v>9.333076970351442</v>
      </c>
      <c r="AX95" s="189">
        <f t="shared" si="972"/>
        <v>0</v>
      </c>
      <c r="AY95" s="189">
        <f t="shared" si="973"/>
        <v>0</v>
      </c>
      <c r="AZ95" s="189">
        <f t="shared" si="974"/>
        <v>0.34293693646236623</v>
      </c>
      <c r="BA95" s="189">
        <f t="shared" si="975"/>
        <v>0.37018849702812062</v>
      </c>
      <c r="BB95" s="190" t="s">
        <v>174</v>
      </c>
      <c r="BC95" s="189">
        <f>(AW94+AW95)/$AN95</f>
        <v>0.59058053178494629</v>
      </c>
      <c r="BD95" s="189">
        <f>(AX94+AX95)/$AN95</f>
        <v>0</v>
      </c>
      <c r="BE95" s="189">
        <f>(AY94+AY95)/$AN95</f>
        <v>0</v>
      </c>
      <c r="BF95" s="189">
        <f>(AZ94+AZ95)/$AN95</f>
        <v>1.6551708555923975E-2</v>
      </c>
      <c r="BG95" s="189">
        <f>(BA94+BA95)/$AN95</f>
        <v>2.5096741745001403E-2</v>
      </c>
      <c r="BH95" s="189"/>
      <c r="BI95" s="189"/>
      <c r="BJ95" s="189"/>
      <c r="BK95" s="189"/>
      <c r="BL95" s="189"/>
      <c r="BN95" s="189"/>
      <c r="BO95" s="189"/>
      <c r="BP95" s="189"/>
      <c r="BQ95" s="189"/>
      <c r="BR95" s="189"/>
      <c r="BS95" s="189"/>
      <c r="BT95" s="189"/>
      <c r="BU95" s="189"/>
      <c r="BV95" s="189"/>
      <c r="BW95" s="189"/>
      <c r="BX95" s="189"/>
      <c r="BY95" s="189"/>
      <c r="BZ95" s="189"/>
      <c r="CA95" s="189"/>
      <c r="CB95" s="189"/>
      <c r="CC95" s="189"/>
      <c r="CD95" s="189"/>
      <c r="CE95" s="189"/>
      <c r="CF95" s="189"/>
      <c r="CG95" s="189"/>
      <c r="CH95" s="189"/>
      <c r="CI95" s="189"/>
      <c r="CJ95" s="189"/>
      <c r="CK95" s="189"/>
      <c r="CL95" s="189"/>
      <c r="CM95" s="189"/>
      <c r="CN95" s="189"/>
      <c r="CO95" s="189"/>
      <c r="CP95" s="189"/>
      <c r="CQ95" s="189"/>
      <c r="CR95" s="189"/>
      <c r="CS95" s="189"/>
      <c r="CT95" s="189"/>
      <c r="CU95" s="189"/>
      <c r="CW95" s="189"/>
      <c r="CX95" s="189"/>
      <c r="CY95" s="189"/>
      <c r="CZ95" s="189"/>
      <c r="DA95" s="189"/>
      <c r="DB95" s="189"/>
      <c r="DC95" s="189"/>
      <c r="DD95" s="189"/>
      <c r="DE95" s="189"/>
      <c r="DF95" s="189"/>
      <c r="DG95" s="189"/>
      <c r="DH95" s="189"/>
      <c r="DI95" s="189"/>
      <c r="DJ95" s="189"/>
      <c r="DK95" s="189"/>
      <c r="DL95" s="189"/>
      <c r="DM95" s="189"/>
      <c r="DN95" s="189"/>
      <c r="DO95" s="189"/>
      <c r="DP95" s="189"/>
      <c r="DQ95" s="189"/>
      <c r="DR95" s="194"/>
      <c r="DS95" s="189"/>
      <c r="DT95" s="189"/>
      <c r="DU95" s="189"/>
      <c r="DV95" s="189"/>
      <c r="DW95" s="189"/>
      <c r="DX95" s="189"/>
      <c r="DY95" s="189"/>
      <c r="DZ95" s="189"/>
      <c r="EA95" s="189"/>
      <c r="EB95" s="189"/>
      <c r="EC95" s="189"/>
      <c r="ED95" s="189"/>
      <c r="EE95" s="53" t="s">
        <v>20</v>
      </c>
      <c r="EF95" s="12" t="s">
        <v>173</v>
      </c>
      <c r="EG95" s="189"/>
      <c r="EH95" s="189"/>
      <c r="EI95" s="189"/>
      <c r="EJ95" s="189"/>
      <c r="EK95" s="189"/>
      <c r="EL95" s="189"/>
      <c r="EM95" s="189"/>
      <c r="EN95" s="189"/>
      <c r="EO95" s="189"/>
      <c r="EP95" s="189"/>
      <c r="EQ95" s="189"/>
      <c r="ER95" s="189"/>
      <c r="ES95" s="189"/>
      <c r="ET95" s="189"/>
      <c r="EU95" s="189"/>
      <c r="EV95" s="189"/>
      <c r="EW95" s="189"/>
      <c r="EX95" s="189"/>
      <c r="EY95" s="189"/>
      <c r="EZ95" s="189"/>
      <c r="FA95" s="189"/>
      <c r="FB95" s="194"/>
      <c r="FC95" s="189"/>
      <c r="FD95" s="189"/>
      <c r="FE95" s="189"/>
      <c r="FF95" s="189"/>
      <c r="FG95" s="189"/>
      <c r="FH95" s="189"/>
      <c r="FI95" s="189"/>
      <c r="FJ95" s="189"/>
      <c r="FK95" s="189"/>
      <c r="FL95" s="189"/>
      <c r="FM95" s="189"/>
      <c r="FN95" s="189"/>
      <c r="FO95" s="6"/>
    </row>
    <row r="96" spans="1:171" ht="14.25" customHeight="1" x14ac:dyDescent="0.2">
      <c r="A96" s="17" t="s">
        <v>20</v>
      </c>
      <c r="B96" s="12" t="s">
        <v>175</v>
      </c>
      <c r="C96" s="28">
        <v>42421</v>
      </c>
      <c r="D96" s="29">
        <v>0.52986111111111112</v>
      </c>
      <c r="E96" s="10">
        <f t="shared" si="1015"/>
        <v>256.75</v>
      </c>
      <c r="F96" s="79">
        <f t="shared" si="956"/>
        <v>10.697916666666666</v>
      </c>
      <c r="G96" s="53">
        <v>13.3</v>
      </c>
      <c r="H96" s="53">
        <v>13.8</v>
      </c>
      <c r="I96">
        <v>96.7</v>
      </c>
      <c r="J96">
        <v>13.4</v>
      </c>
      <c r="K96" s="53">
        <f t="shared" si="957"/>
        <v>0.5</v>
      </c>
      <c r="L96" s="53">
        <f t="shared" si="1140"/>
        <v>3.3000000000000007</v>
      </c>
      <c r="M96">
        <v>2</v>
      </c>
      <c r="N96" s="57">
        <v>18.7</v>
      </c>
      <c r="O96" s="60">
        <v>0</v>
      </c>
      <c r="P96" s="61">
        <v>0</v>
      </c>
      <c r="Q96" s="33">
        <v>2.82</v>
      </c>
      <c r="R96" s="61">
        <v>5.9</v>
      </c>
      <c r="S96" s="60"/>
      <c r="T96" s="60">
        <v>102</v>
      </c>
      <c r="U96" s="75">
        <v>6.62</v>
      </c>
      <c r="V96" s="57">
        <v>4</v>
      </c>
      <c r="W96" s="71">
        <f t="shared" si="958"/>
        <v>222.102</v>
      </c>
      <c r="X96" s="85">
        <f t="shared" si="959"/>
        <v>103</v>
      </c>
      <c r="Y96" s="61">
        <v>0</v>
      </c>
      <c r="Z96" s="33">
        <f t="shared" si="950"/>
        <v>1.6020000000000001</v>
      </c>
      <c r="AA96" s="33">
        <v>0</v>
      </c>
      <c r="AB96" s="33">
        <f t="shared" si="951"/>
        <v>40</v>
      </c>
      <c r="AC96" s="33">
        <v>1.3</v>
      </c>
      <c r="AD96" s="33">
        <f t="shared" si="952"/>
        <v>6.5</v>
      </c>
      <c r="AE96" s="22">
        <f t="shared" si="953"/>
        <v>256.75</v>
      </c>
      <c r="AF96" s="54">
        <f t="shared" si="960"/>
        <v>1090.2996561058399</v>
      </c>
      <c r="AG96" s="167">
        <f t="shared" si="1057"/>
        <v>6.3574007079449969E-4</v>
      </c>
      <c r="AH96"/>
      <c r="AI96" s="22">
        <f t="shared" si="961"/>
        <v>2936666600</v>
      </c>
      <c r="AJ96" s="174">
        <f t="shared" si="967"/>
        <v>7.4820870235923756E-3</v>
      </c>
      <c r="AK96" s="174">
        <f t="shared" si="968"/>
        <v>3.1393372126961003E-4</v>
      </c>
      <c r="AL96" s="172"/>
      <c r="AM96" s="187">
        <f t="shared" si="969"/>
        <v>13.10833333333334</v>
      </c>
      <c r="AN96" s="187"/>
      <c r="AO96" s="187"/>
      <c r="AP96" s="174"/>
      <c r="AQ96" s="189">
        <f t="shared" si="962"/>
        <v>31.509598839759715</v>
      </c>
      <c r="AR96" s="189">
        <f t="shared" si="963"/>
        <v>0</v>
      </c>
      <c r="AS96" s="189">
        <f t="shared" si="964"/>
        <v>0</v>
      </c>
      <c r="AT96" s="189">
        <f t="shared" si="965"/>
        <v>2.8035901200526401</v>
      </c>
      <c r="AU96" s="189">
        <f t="shared" si="966"/>
        <v>5.8656672724505601</v>
      </c>
      <c r="AV96" s="190" t="s">
        <v>176</v>
      </c>
      <c r="AW96" s="189">
        <f t="shared" si="971"/>
        <v>15.107478425911967</v>
      </c>
      <c r="AX96" s="189">
        <f t="shared" si="972"/>
        <v>0</v>
      </c>
      <c r="AY96" s="189">
        <f t="shared" si="973"/>
        <v>0</v>
      </c>
      <c r="AZ96" s="189">
        <f t="shared" si="974"/>
        <v>-0.1981640074145683</v>
      </c>
      <c r="BA96" s="189">
        <f t="shared" si="975"/>
        <v>0.28747656340076766</v>
      </c>
      <c r="BB96" s="190" t="s">
        <v>176</v>
      </c>
      <c r="BC96" s="189"/>
      <c r="BD96" s="189"/>
      <c r="BE96" s="189"/>
      <c r="BF96" s="189"/>
      <c r="BG96" s="189"/>
      <c r="BH96" s="189"/>
      <c r="BI96" s="189"/>
      <c r="BJ96" s="189"/>
      <c r="BK96" s="189"/>
      <c r="BL96" s="189"/>
      <c r="BN96" s="189"/>
      <c r="BO96" s="189"/>
      <c r="BP96" s="189"/>
      <c r="BQ96" s="189"/>
      <c r="BR96" s="189"/>
      <c r="BS96" s="189"/>
      <c r="BT96" s="189"/>
      <c r="BU96" s="189"/>
      <c r="BV96" s="189"/>
      <c r="BW96" s="189"/>
      <c r="BX96" s="189"/>
      <c r="BY96" s="189"/>
      <c r="BZ96" s="189"/>
      <c r="CA96" s="189"/>
      <c r="CB96" s="189"/>
      <c r="CC96" s="189"/>
      <c r="CD96" s="189"/>
      <c r="CE96" s="189"/>
      <c r="CF96" s="189"/>
      <c r="CG96" s="189"/>
      <c r="CH96" s="189"/>
      <c r="CI96" s="189"/>
      <c r="CJ96" s="189"/>
      <c r="CK96" s="189"/>
      <c r="CL96" s="189"/>
      <c r="CM96" s="189"/>
      <c r="CN96" s="189"/>
      <c r="CO96" s="189"/>
      <c r="CP96" s="189"/>
      <c r="CQ96" s="189"/>
      <c r="CR96" s="189"/>
      <c r="CS96" s="189"/>
      <c r="CT96" s="189"/>
      <c r="CU96" s="189"/>
      <c r="CW96" s="189"/>
      <c r="CX96" s="189"/>
      <c r="CY96" s="189"/>
      <c r="CZ96" s="189"/>
      <c r="DA96" s="189"/>
      <c r="DB96" s="189"/>
      <c r="DC96" s="189"/>
      <c r="DD96" s="189"/>
      <c r="DE96" s="189"/>
      <c r="DF96" s="189"/>
      <c r="DG96" s="189"/>
      <c r="DH96" s="189"/>
      <c r="DI96" s="189"/>
      <c r="DJ96" s="189"/>
      <c r="DK96" s="189"/>
      <c r="DL96" s="189"/>
      <c r="DM96" s="189"/>
      <c r="DN96" s="189"/>
      <c r="DO96" s="189"/>
      <c r="DP96" s="189"/>
      <c r="DQ96" s="189"/>
      <c r="DR96" s="194"/>
      <c r="DS96" s="189"/>
      <c r="DT96" s="189"/>
      <c r="DU96" s="189"/>
      <c r="DV96" s="189"/>
      <c r="DW96" s="189"/>
      <c r="DX96" s="189"/>
      <c r="DY96" s="189"/>
      <c r="DZ96" s="189"/>
      <c r="EA96" s="189"/>
      <c r="EB96" s="189"/>
      <c r="EC96" s="189"/>
      <c r="ED96" s="189"/>
      <c r="EE96" s="53" t="s">
        <v>20</v>
      </c>
      <c r="EF96" s="12" t="s">
        <v>175</v>
      </c>
      <c r="EG96" s="189"/>
      <c r="EH96" s="189"/>
      <c r="EI96" s="189"/>
      <c r="EJ96" s="189"/>
      <c r="EK96" s="189"/>
      <c r="EL96" s="189"/>
      <c r="EM96" s="189"/>
      <c r="EN96" s="189"/>
      <c r="EO96" s="189"/>
      <c r="EP96" s="189"/>
      <c r="EQ96" s="189"/>
      <c r="ER96" s="189"/>
      <c r="ES96" s="189"/>
      <c r="ET96" s="189"/>
      <c r="EU96" s="189"/>
      <c r="EV96" s="189"/>
      <c r="EW96" s="189"/>
      <c r="EX96" s="189"/>
      <c r="EY96" s="189"/>
      <c r="EZ96" s="189"/>
      <c r="FA96" s="189"/>
      <c r="FB96" s="194"/>
      <c r="FC96" s="189"/>
      <c r="FD96" s="189"/>
      <c r="FE96" s="189"/>
      <c r="FF96" s="189"/>
      <c r="FG96" s="189"/>
      <c r="FH96" s="189"/>
      <c r="FI96" s="189"/>
      <c r="FJ96" s="189"/>
      <c r="FK96" s="189"/>
      <c r="FL96" s="189"/>
      <c r="FM96" s="189"/>
      <c r="FN96" s="189"/>
      <c r="FO96" s="6"/>
    </row>
    <row r="97" spans="1:171" x14ac:dyDescent="0.2">
      <c r="A97" s="17" t="s">
        <v>20</v>
      </c>
      <c r="B97" s="12" t="s">
        <v>177</v>
      </c>
      <c r="C97" s="28">
        <v>42422</v>
      </c>
      <c r="D97" s="62">
        <v>0.35347222222222219</v>
      </c>
      <c r="E97" s="10">
        <f t="shared" si="1015"/>
        <v>276.51666666666665</v>
      </c>
      <c r="F97" s="76">
        <f t="shared" si="956"/>
        <v>11.521527777777777</v>
      </c>
      <c r="G97" s="53">
        <v>12.6</v>
      </c>
      <c r="H97" s="53">
        <v>13</v>
      </c>
      <c r="I97">
        <v>97.3</v>
      </c>
      <c r="J97">
        <v>12</v>
      </c>
      <c r="K97" s="53">
        <f t="shared" si="957"/>
        <v>0.40000000000000036</v>
      </c>
      <c r="L97" s="53">
        <f t="shared" si="1140"/>
        <v>4.1000000000000014</v>
      </c>
      <c r="M97">
        <v>3</v>
      </c>
      <c r="N97" s="57">
        <v>27</v>
      </c>
      <c r="O97" s="60">
        <v>0</v>
      </c>
      <c r="P97" s="61">
        <v>0</v>
      </c>
      <c r="Q97" s="33">
        <v>2.97</v>
      </c>
      <c r="R97" s="61">
        <v>6.18</v>
      </c>
      <c r="S97" s="60"/>
      <c r="T97" s="60">
        <v>102</v>
      </c>
      <c r="U97" s="75">
        <v>7</v>
      </c>
      <c r="V97" s="60">
        <v>12</v>
      </c>
      <c r="W97" s="71">
        <f t="shared" si="958"/>
        <v>218.80199999999999</v>
      </c>
      <c r="X97" s="85">
        <f t="shared" si="959"/>
        <v>115</v>
      </c>
      <c r="Y97" s="33">
        <v>0</v>
      </c>
      <c r="Z97" s="33">
        <f t="shared" si="950"/>
        <v>1.6020000000000001</v>
      </c>
      <c r="AA97" s="33">
        <v>0</v>
      </c>
      <c r="AB97" s="33">
        <f t="shared" si="951"/>
        <v>40</v>
      </c>
      <c r="AC97" s="33">
        <v>0.7</v>
      </c>
      <c r="AD97" s="33">
        <f t="shared" si="952"/>
        <v>7.2</v>
      </c>
      <c r="AE97" s="22">
        <f t="shared" si="953"/>
        <v>276.51666666666665</v>
      </c>
      <c r="AF97" s="54">
        <f t="shared" si="960"/>
        <v>-253.41064229244319</v>
      </c>
      <c r="AG97" s="167">
        <f t="shared" si="1057"/>
        <v>-2.7352725769110892E-3</v>
      </c>
      <c r="AH97">
        <f>LN(G97/G95)/(AE97-AE95)</f>
        <v>-8.9255541857049322E-4</v>
      </c>
      <c r="AI97" s="22">
        <f t="shared" si="961"/>
        <v>2748085200</v>
      </c>
      <c r="AJ97" s="174">
        <f t="shared" si="967"/>
        <v>-6.6370750332212972E-2</v>
      </c>
      <c r="AK97" s="174">
        <f t="shared" si="968"/>
        <v>-3.3577108093868309E-3</v>
      </c>
      <c r="AL97" s="172">
        <f>LN(AI97/AI95)/(AE97-AE95)</f>
        <v>-1.3506574153353324E-3</v>
      </c>
      <c r="AM97" s="187">
        <f t="shared" si="969"/>
        <v>10.665763888888881</v>
      </c>
      <c r="AN97" s="187">
        <f>AM96+AM97</f>
        <v>23.77409722222222</v>
      </c>
      <c r="AO97" s="187">
        <f t="shared" ref="AO97" si="1141">AM96+AM97+AM95+AM94</f>
        <v>57.916006944444447</v>
      </c>
      <c r="AP97" s="174"/>
      <c r="AQ97" s="189">
        <f t="shared" si="962"/>
        <v>33.993558145256081</v>
      </c>
      <c r="AR97" s="189">
        <f t="shared" si="963"/>
        <v>0</v>
      </c>
      <c r="AS97" s="189">
        <f t="shared" si="964"/>
        <v>0</v>
      </c>
      <c r="AT97" s="189">
        <f t="shared" si="965"/>
        <v>2.9605285601042364</v>
      </c>
      <c r="AU97" s="189">
        <f t="shared" si="966"/>
        <v>6.1602917513280069</v>
      </c>
      <c r="AV97" s="190" t="s">
        <v>178</v>
      </c>
      <c r="AW97" s="189">
        <f t="shared" si="971"/>
        <v>4.5095988397597147</v>
      </c>
      <c r="AX97" s="189">
        <f t="shared" si="972"/>
        <v>0</v>
      </c>
      <c r="AY97" s="189">
        <f t="shared" si="973"/>
        <v>0</v>
      </c>
      <c r="AZ97" s="189">
        <f t="shared" si="974"/>
        <v>-0.16640987994736012</v>
      </c>
      <c r="BA97" s="189">
        <f t="shared" si="975"/>
        <v>0.31433272754943964</v>
      </c>
      <c r="BB97" s="190" t="s">
        <v>178</v>
      </c>
      <c r="BC97" s="189">
        <f>(AW96+AW97)/$AN97</f>
        <v>0.82514499214443893</v>
      </c>
      <c r="BD97" s="189">
        <f>(AX96+AX97)/$AN97</f>
        <v>0</v>
      </c>
      <c r="BE97" s="189">
        <f>(AY96+AY97)/$AN97</f>
        <v>0</v>
      </c>
      <c r="BF97" s="189">
        <f>(AZ96+AZ97)/$AN97</f>
        <v>-1.5334920352775895E-2</v>
      </c>
      <c r="BG97" s="189">
        <f>(BA96+BA97)/$AN97</f>
        <v>2.5313654828822762E-2</v>
      </c>
      <c r="BH97" s="189">
        <f t="shared" ref="BH97:BL97" si="1142">(AW96+AW97+AW95+AW94)/$AO97</f>
        <v>0.68686752703332288</v>
      </c>
      <c r="BI97" s="189">
        <f t="shared" si="1142"/>
        <v>0</v>
      </c>
      <c r="BJ97" s="189">
        <f t="shared" si="1142"/>
        <v>0</v>
      </c>
      <c r="BK97" s="189">
        <f t="shared" si="1142"/>
        <v>3.4624806246625591E-3</v>
      </c>
      <c r="BL97" s="189">
        <f t="shared" si="1142"/>
        <v>2.5185782979292429E-2</v>
      </c>
      <c r="BN97" s="189">
        <v>0.25411169449444698</v>
      </c>
      <c r="BO97" s="189">
        <v>1.0752833938291659</v>
      </c>
      <c r="BP97" s="189">
        <v>0.4178654849441707</v>
      </c>
      <c r="BQ97" s="189">
        <v>0</v>
      </c>
      <c r="BR97" s="189">
        <v>0</v>
      </c>
      <c r="BS97" s="189">
        <v>3.6613099589209646</v>
      </c>
      <c r="BT97" s="189">
        <v>2.2318327114479987E-2</v>
      </c>
      <c r="BU97" s="189">
        <v>4.5824780062464354</v>
      </c>
      <c r="BV97" s="189">
        <v>0.82244126602818346</v>
      </c>
      <c r="BW97" s="189">
        <v>1.6037419735663649</v>
      </c>
      <c r="BX97" s="189">
        <v>0.45849633063545991</v>
      </c>
      <c r="BY97" s="189">
        <v>0.28362607249364125</v>
      </c>
      <c r="BZ97" s="189">
        <v>1.4752326862348077</v>
      </c>
      <c r="CA97" s="189">
        <v>0.45608546520256021</v>
      </c>
      <c r="CB97" s="189">
        <v>0.71775981037471093</v>
      </c>
      <c r="CC97" s="189">
        <v>4.3154909690101588</v>
      </c>
      <c r="CD97" s="189">
        <v>0.19809897019834555</v>
      </c>
      <c r="CE97" s="189">
        <v>1.7464571430705902</v>
      </c>
      <c r="CF97" s="189">
        <v>0.49412870877586579</v>
      </c>
      <c r="CG97" s="189">
        <v>0.15177513496498293</v>
      </c>
      <c r="CH97" s="189">
        <v>0.80489764447611101</v>
      </c>
      <c r="CI97" s="189">
        <v>28.791333180443601</v>
      </c>
      <c r="CJ97" s="189">
        <v>8.4379061692346742</v>
      </c>
      <c r="CK97" s="189">
        <v>0.79585817655526736</v>
      </c>
      <c r="CL97" s="189">
        <v>4.0489918377294251E-2</v>
      </c>
      <c r="CM97" s="189">
        <v>1.2247075388656004</v>
      </c>
      <c r="CN97" s="189">
        <v>3.7141225852020474</v>
      </c>
      <c r="CO97" s="189">
        <v>0.11602570993362868</v>
      </c>
      <c r="CP97" s="189">
        <v>2.2801997674152843</v>
      </c>
      <c r="CQ97" s="189">
        <v>1.0898053108614578</v>
      </c>
      <c r="CR97" s="189">
        <v>0.26439441065548208</v>
      </c>
      <c r="CS97" s="189">
        <v>0.20539002572833573</v>
      </c>
      <c r="CT97" s="189">
        <v>5.5553265262282636</v>
      </c>
      <c r="CU97" s="189">
        <v>0.29247451113825174</v>
      </c>
      <c r="CW97" s="189">
        <f t="shared" ref="CW97:DQ97" si="1143">(BN97*$W97/1000+($AB98-$AB96)*BN$18/1000)/(($W97+$AA97+$AC97)/1000)</f>
        <v>0.25330132289807833</v>
      </c>
      <c r="CX97" s="189">
        <f t="shared" si="1143"/>
        <v>1.0718542752986724</v>
      </c>
      <c r="CY97" s="189">
        <f t="shared" si="1143"/>
        <v>0.41653289645084984</v>
      </c>
      <c r="CZ97" s="189">
        <f t="shared" si="1143"/>
        <v>0</v>
      </c>
      <c r="DA97" s="189">
        <f t="shared" si="1143"/>
        <v>0</v>
      </c>
      <c r="DB97" s="189">
        <f t="shared" si="1143"/>
        <v>3.6496339059863914</v>
      </c>
      <c r="DC97" s="189">
        <f t="shared" si="1143"/>
        <v>2.2247153143490492E-2</v>
      </c>
      <c r="DD97" s="189">
        <f t="shared" si="1143"/>
        <v>4.5678643143239368</v>
      </c>
      <c r="DE97" s="189">
        <f t="shared" si="1143"/>
        <v>0.81981847039889666</v>
      </c>
      <c r="DF97" s="189">
        <f t="shared" si="1143"/>
        <v>1.5986275810710966</v>
      </c>
      <c r="DG97" s="189">
        <f t="shared" si="1143"/>
        <v>0.45703416887180942</v>
      </c>
      <c r="DH97" s="189">
        <f t="shared" si="1143"/>
        <v>0.2827215784537439</v>
      </c>
      <c r="DI97" s="189">
        <f t="shared" si="1143"/>
        <v>1.4705281146119324</v>
      </c>
      <c r="DJ97" s="189">
        <f t="shared" si="1143"/>
        <v>0.45463099177798194</v>
      </c>
      <c r="DK97" s="189">
        <f t="shared" si="1143"/>
        <v>0.71547084778092007</v>
      </c>
      <c r="DL97" s="189">
        <f t="shared" si="1143"/>
        <v>4.3017287086284446</v>
      </c>
      <c r="DM97" s="189">
        <f t="shared" si="1143"/>
        <v>0.19746722525233668</v>
      </c>
      <c r="DN97" s="189">
        <f t="shared" si="1143"/>
        <v>1.7408876266190345</v>
      </c>
      <c r="DO97" s="189">
        <f t="shared" si="1143"/>
        <v>0.4925529140398584</v>
      </c>
      <c r="DP97" s="189">
        <f t="shared" si="1143"/>
        <v>0.15129111844360504</v>
      </c>
      <c r="DQ97" s="189">
        <f t="shared" si="1143"/>
        <v>0.80233079610510172</v>
      </c>
      <c r="DR97" s="194">
        <f>(CI97*$W97/1000+($AB98-$AB96)*CI$18/1000+2220/1000*(AD98-AD96))/(($W97+$AA97+$AC97)/1000)</f>
        <v>35.779178697904449</v>
      </c>
      <c r="DS97" s="189">
        <f t="shared" ref="DS97:ED97" si="1144">(CJ97*$W97/1000+($AB98-$AB96)*CJ$18/1000)/(($W97+$AA97+$AC97)/1000)</f>
        <v>8.4109973742420809</v>
      </c>
      <c r="DT97" s="189">
        <f t="shared" si="1144"/>
        <v>0.79332015538193557</v>
      </c>
      <c r="DU97" s="189">
        <f t="shared" si="1144"/>
        <v>4.0360794529383501E-2</v>
      </c>
      <c r="DV97" s="189">
        <f t="shared" si="1144"/>
        <v>1.2208019012076021</v>
      </c>
      <c r="DW97" s="189">
        <f t="shared" si="1144"/>
        <v>3.7022781108480944</v>
      </c>
      <c r="DX97" s="189">
        <f t="shared" si="1144"/>
        <v>0.11565569965147389</v>
      </c>
      <c r="DY97" s="189">
        <f t="shared" si="1144"/>
        <v>2.2729281259851803</v>
      </c>
      <c r="DZ97" s="189">
        <f t="shared" si="1144"/>
        <v>1.0863298814002091</v>
      </c>
      <c r="EA97" s="189">
        <f t="shared" si="1144"/>
        <v>0.26355124709679545</v>
      </c>
      <c r="EB97" s="189">
        <f t="shared" si="1144"/>
        <v>0.20473502933645851</v>
      </c>
      <c r="EC97" s="189">
        <f t="shared" si="1144"/>
        <v>5.5376103843782589</v>
      </c>
      <c r="ED97" s="189">
        <f t="shared" si="1144"/>
        <v>0.29154179910010736</v>
      </c>
      <c r="EE97" s="53" t="s">
        <v>20</v>
      </c>
      <c r="EF97" s="12" t="s">
        <v>177</v>
      </c>
      <c r="EG97" s="189">
        <f t="shared" ref="EG97" si="1145">BN97-CW93</f>
        <v>1.4995882722458886E-3</v>
      </c>
      <c r="EH97" s="189">
        <f t="shared" ref="EH97" si="1146">BO97-CX93</f>
        <v>2.8993764243987474E-2</v>
      </c>
      <c r="EI97" s="189">
        <f t="shared" ref="EI97" si="1147">BP97-CY93</f>
        <v>-0.91255475513518514</v>
      </c>
      <c r="EJ97" s="189">
        <f t="shared" ref="EJ97" si="1148">BQ97-CZ93</f>
        <v>-2.7515031915716075E-2</v>
      </c>
      <c r="EK97" s="189">
        <f t="shared" ref="EK97" si="1149">BR97-DA93</f>
        <v>0</v>
      </c>
      <c r="EL97" s="189">
        <f t="shared" ref="EL97" si="1150">BS97-DB93</f>
        <v>4.4725211633685813E-2</v>
      </c>
      <c r="EM97" s="189">
        <f t="shared" ref="EM97" si="1151">BT97-DC93</f>
        <v>2.2318327114479987E-2</v>
      </c>
      <c r="EN97" s="189">
        <f t="shared" ref="EN97" si="1152">BU97-DD93</f>
        <v>1.1743177436430003</v>
      </c>
      <c r="EO97" s="189">
        <f t="shared" ref="EO97" si="1153">BV97-DE93</f>
        <v>1.9098057992903428E-2</v>
      </c>
      <c r="EP97" s="189">
        <f t="shared" ref="EP97" si="1154">BW97-DF93</f>
        <v>3.8192347160618922E-2</v>
      </c>
      <c r="EQ97" s="189">
        <f t="shared" ref="EQ97" si="1155">BX97-DG93</f>
        <v>-0.80126882791377807</v>
      </c>
      <c r="ER97" s="189">
        <f t="shared" ref="ER97" si="1156">BY97-DH93</f>
        <v>-1.1929793787419363</v>
      </c>
      <c r="ES97" s="189">
        <f t="shared" ref="ES97" si="1157">BZ97-DI93</f>
        <v>5.918182718834597E-3</v>
      </c>
      <c r="ET97" s="189">
        <f t="shared" ref="ET97" si="1158">CA97-DJ93</f>
        <v>-0.10179335925180988</v>
      </c>
      <c r="EU97" s="189">
        <f t="shared" ref="EU97" si="1159">CB97-DK93</f>
        <v>-0.1102687440163963</v>
      </c>
      <c r="EV97" s="189">
        <f t="shared" ref="EV97" si="1160">CC97-DL93</f>
        <v>-1.0576186647581309E-2</v>
      </c>
      <c r="EW97" s="189">
        <f t="shared" ref="EW97" si="1161">CD97-DM93</f>
        <v>-1.7750467887013954E-2</v>
      </c>
      <c r="EX97" s="189">
        <f t="shared" ref="EX97" si="1162">CE97-DN93</f>
        <v>-0.22238840553452266</v>
      </c>
      <c r="EY97" s="189">
        <f t="shared" ref="EY97" si="1163">CF97-DO93</f>
        <v>-0.31367554671829057</v>
      </c>
      <c r="EZ97" s="189">
        <f t="shared" ref="EZ97" si="1164">CG97-DP93</f>
        <v>-4.4820109180608692E-2</v>
      </c>
      <c r="FA97" s="189">
        <f t="shared" ref="FA97" si="1165">CH97-DQ93</f>
        <v>-0.68483308058792447</v>
      </c>
      <c r="FB97" s="194">
        <f>CI97-DR93</f>
        <v>-38.743309588870048</v>
      </c>
      <c r="FC97" s="189">
        <f t="shared" ref="FC97" si="1166">CJ97-DS93</f>
        <v>5.4662988311446075</v>
      </c>
      <c r="FD97" s="189">
        <f t="shared" ref="FD97" si="1167">CK97-DT93</f>
        <v>0.24564524020222867</v>
      </c>
      <c r="FE97" s="189">
        <f t="shared" ref="FE97" si="1168">CL97-DU93</f>
        <v>4.0489918377294251E-2</v>
      </c>
      <c r="FF97" s="189">
        <f t="shared" ref="FF97" si="1169">CM97-DV93</f>
        <v>0.10378648225169274</v>
      </c>
      <c r="FG97" s="189">
        <f t="shared" ref="FG97" si="1170">CN97-DW93</f>
        <v>-0.30195113867649503</v>
      </c>
      <c r="FH97" s="189">
        <f t="shared" ref="FH97" si="1171">CO97-DX93</f>
        <v>8.2890652223548481E-2</v>
      </c>
      <c r="FI97" s="189">
        <f t="shared" ref="FI97" si="1172">CP97-DY93</f>
        <v>1.1030303133729191</v>
      </c>
      <c r="FJ97" s="189">
        <f>CQ97-DZ93</f>
        <v>0.51424464488473776</v>
      </c>
      <c r="FK97" s="189">
        <f t="shared" ref="FK97" si="1173">CR97-EA93</f>
        <v>0.10599842795915401</v>
      </c>
      <c r="FL97" s="189">
        <f t="shared" ref="FL97" si="1174">CS97-EB93</f>
        <v>-0.63080570456931384</v>
      </c>
      <c r="FM97" s="189">
        <f t="shared" ref="FM97" si="1175">CT97-EC93</f>
        <v>1.5956395056664516</v>
      </c>
      <c r="FN97" s="189">
        <f t="shared" ref="FN97" si="1176">CU97-ED93</f>
        <v>0.29247451113825174</v>
      </c>
      <c r="FO97" s="198">
        <f>SUM(BA94:BA97)</f>
        <v>1.458659981929971</v>
      </c>
    </row>
    <row r="98" spans="1:171" ht="16.5" x14ac:dyDescent="0.3">
      <c r="A98" s="17" t="s">
        <v>20</v>
      </c>
      <c r="B98" s="12" t="s">
        <v>180</v>
      </c>
      <c r="C98" s="28">
        <v>42423</v>
      </c>
      <c r="D98" s="63">
        <v>0.42638888888888887</v>
      </c>
      <c r="E98" s="10">
        <f t="shared" si="1015"/>
        <v>302.26666666666665</v>
      </c>
      <c r="F98" s="76">
        <f t="shared" si="956"/>
        <v>12.594444444444443</v>
      </c>
      <c r="G98" s="154">
        <v>10.1</v>
      </c>
      <c r="H98" s="154">
        <v>10.8</v>
      </c>
      <c r="I98" s="153">
        <v>93.3</v>
      </c>
      <c r="J98" s="153">
        <v>12.9</v>
      </c>
      <c r="K98" s="53">
        <f t="shared" si="957"/>
        <v>0.70000000000000107</v>
      </c>
      <c r="L98" s="53">
        <f t="shared" si="1140"/>
        <v>6.3000000000000007</v>
      </c>
      <c r="M98" s="153">
        <v>1</v>
      </c>
      <c r="N98" s="57">
        <v>26.7</v>
      </c>
      <c r="O98" s="60">
        <v>0</v>
      </c>
      <c r="P98" s="33">
        <v>0</v>
      </c>
      <c r="Q98" s="33">
        <v>3.07</v>
      </c>
      <c r="R98" s="33">
        <v>6.14</v>
      </c>
      <c r="S98" s="60"/>
      <c r="T98" s="60">
        <v>104</v>
      </c>
      <c r="U98" s="75">
        <v>7.26</v>
      </c>
      <c r="V98" s="57">
        <v>10</v>
      </c>
      <c r="W98" s="71">
        <f t="shared" si="958"/>
        <v>207.90199999999999</v>
      </c>
      <c r="X98" s="85">
        <f t="shared" si="959"/>
        <v>125</v>
      </c>
      <c r="Y98" s="61">
        <v>1.1000000000000001</v>
      </c>
      <c r="Z98" s="33">
        <f t="shared" si="950"/>
        <v>2.702</v>
      </c>
      <c r="AA98" s="33">
        <v>0</v>
      </c>
      <c r="AB98" s="33">
        <f t="shared" si="951"/>
        <v>40</v>
      </c>
      <c r="AC98" s="33">
        <v>0</v>
      </c>
      <c r="AD98" s="33">
        <f t="shared" si="952"/>
        <v>7.2</v>
      </c>
      <c r="AE98" s="22">
        <f t="shared" si="953"/>
        <v>302.26666666666665</v>
      </c>
      <c r="AF98" s="54">
        <f t="shared" si="960"/>
        <v>-80.703688336031675</v>
      </c>
      <c r="AG98" s="167">
        <f t="shared" si="1057"/>
        <v>-8.5887918489405239E-3</v>
      </c>
      <c r="AH98"/>
      <c r="AI98" s="22">
        <f t="shared" si="961"/>
        <v>2088700199.9999998</v>
      </c>
      <c r="AJ98" s="174">
        <f t="shared" si="967"/>
        <v>-0.27436241961382068</v>
      </c>
      <c r="AK98" s="174">
        <f t="shared" si="968"/>
        <v>-1.0654851247138667E-2</v>
      </c>
      <c r="AL98" s="172"/>
      <c r="AM98" s="187">
        <f t="shared" si="969"/>
        <v>12.177604166666667</v>
      </c>
      <c r="AN98" s="187"/>
      <c r="AO98" s="187"/>
      <c r="AP98" s="174"/>
      <c r="AQ98" s="189">
        <f t="shared" si="962"/>
        <v>26.7</v>
      </c>
      <c r="AR98" s="189">
        <f t="shared" si="963"/>
        <v>0</v>
      </c>
      <c r="AS98" s="189">
        <f t="shared" si="964"/>
        <v>0</v>
      </c>
      <c r="AT98" s="189">
        <f t="shared" si="965"/>
        <v>3.0699999999999994</v>
      </c>
      <c r="AU98" s="189">
        <f t="shared" si="966"/>
        <v>6.1399999999999988</v>
      </c>
      <c r="AV98" s="190" t="s">
        <v>181</v>
      </c>
      <c r="AW98" s="189">
        <f t="shared" si="971"/>
        <v>7.2935581452560818</v>
      </c>
      <c r="AX98" s="189">
        <f t="shared" si="972"/>
        <v>0</v>
      </c>
      <c r="AY98" s="189">
        <f t="shared" si="973"/>
        <v>0</v>
      </c>
      <c r="AZ98" s="189">
        <f t="shared" si="974"/>
        <v>-0.10947143989576347</v>
      </c>
      <c r="BA98" s="189">
        <f t="shared" si="975"/>
        <v>-2.0291751328007201E-2</v>
      </c>
      <c r="BB98" s="190" t="s">
        <v>181</v>
      </c>
      <c r="BC98" s="189"/>
      <c r="BD98" s="189"/>
      <c r="BE98" s="189"/>
      <c r="BF98" s="189"/>
      <c r="BG98" s="189"/>
      <c r="BH98" s="189"/>
      <c r="BI98" s="189"/>
      <c r="BJ98" s="189"/>
      <c r="BK98" s="189"/>
      <c r="BL98" s="189"/>
      <c r="BN98" s="189"/>
      <c r="BO98" s="189"/>
      <c r="BP98" s="189"/>
      <c r="BQ98" s="189"/>
      <c r="BR98" s="189"/>
      <c r="BS98" s="189"/>
      <c r="BT98" s="189"/>
      <c r="BU98" s="189"/>
      <c r="BV98" s="189"/>
      <c r="BW98" s="189"/>
      <c r="BX98" s="189"/>
      <c r="BY98" s="189"/>
      <c r="BZ98" s="189"/>
      <c r="CA98" s="189"/>
      <c r="CB98" s="189"/>
      <c r="CC98" s="189"/>
      <c r="CD98" s="189"/>
      <c r="CE98" s="189"/>
      <c r="CF98" s="189"/>
      <c r="CG98" s="189"/>
      <c r="CH98" s="189"/>
      <c r="CI98" s="189"/>
      <c r="CJ98" s="189"/>
      <c r="CK98" s="189"/>
      <c r="CL98" s="189"/>
      <c r="CM98" s="189"/>
      <c r="CN98" s="189"/>
      <c r="CO98" s="189"/>
      <c r="CP98" s="189"/>
      <c r="CQ98" s="189"/>
      <c r="CR98" s="189"/>
      <c r="CS98" s="189"/>
      <c r="CT98" s="189"/>
      <c r="CU98" s="189"/>
      <c r="CW98" s="189"/>
      <c r="CX98" s="189"/>
      <c r="CY98" s="189"/>
      <c r="CZ98" s="189"/>
      <c r="DA98" s="189"/>
      <c r="DB98" s="189"/>
      <c r="DC98" s="189"/>
      <c r="DD98" s="189"/>
      <c r="DE98" s="189"/>
      <c r="DF98" s="189"/>
      <c r="DG98" s="189"/>
      <c r="DH98" s="189"/>
      <c r="DI98" s="189"/>
      <c r="DJ98" s="189"/>
      <c r="DK98" s="189"/>
      <c r="DL98" s="189"/>
      <c r="DM98" s="189"/>
      <c r="DN98" s="189"/>
      <c r="DO98" s="189"/>
      <c r="DP98" s="189"/>
      <c r="DQ98" s="189"/>
      <c r="DR98" s="194"/>
      <c r="DS98" s="189"/>
      <c r="DT98" s="189"/>
      <c r="DU98" s="189"/>
      <c r="DV98" s="189"/>
      <c r="DW98" s="189"/>
      <c r="DX98" s="189"/>
      <c r="DY98" s="189"/>
      <c r="DZ98" s="189"/>
      <c r="EA98" s="189"/>
      <c r="EB98" s="189"/>
      <c r="EC98" s="189"/>
      <c r="ED98" s="189"/>
      <c r="EE98" s="53" t="s">
        <v>20</v>
      </c>
      <c r="EF98" s="12" t="s">
        <v>180</v>
      </c>
      <c r="EG98" s="189"/>
      <c r="EH98" s="189"/>
      <c r="EI98" s="189"/>
      <c r="EJ98" s="189"/>
      <c r="EK98" s="189"/>
      <c r="EL98" s="189"/>
      <c r="EM98" s="189"/>
      <c r="EN98" s="189"/>
      <c r="EO98" s="189"/>
      <c r="EP98" s="189"/>
      <c r="EQ98" s="189"/>
      <c r="ER98" s="189"/>
      <c r="ES98" s="189"/>
      <c r="ET98" s="189"/>
      <c r="EU98" s="189"/>
      <c r="EV98" s="189"/>
      <c r="EW98" s="189"/>
      <c r="EX98" s="189"/>
      <c r="EY98" s="189"/>
      <c r="EZ98" s="189"/>
      <c r="FA98" s="189"/>
      <c r="FB98" s="194"/>
      <c r="FC98" s="189"/>
      <c r="FD98" s="189"/>
      <c r="FE98" s="189"/>
      <c r="FF98" s="189"/>
      <c r="FG98" s="189"/>
      <c r="FH98" s="189"/>
      <c r="FI98" s="189"/>
      <c r="FJ98" s="189"/>
      <c r="FK98" s="189"/>
      <c r="FL98" s="189"/>
      <c r="FM98" s="189"/>
      <c r="FN98" s="189"/>
      <c r="FO98" s="6"/>
    </row>
    <row r="99" spans="1:171" ht="17.25" thickBot="1" x14ac:dyDescent="0.35">
      <c r="A99" s="23" t="s">
        <v>20</v>
      </c>
      <c r="B99" s="13" t="s">
        <v>182</v>
      </c>
      <c r="C99" s="28">
        <v>42424</v>
      </c>
      <c r="D99" s="64">
        <v>0.38611111111111113</v>
      </c>
      <c r="E99" s="152">
        <f t="shared" si="1015"/>
        <v>325.29999999999995</v>
      </c>
      <c r="F99" s="77">
        <f t="shared" si="956"/>
        <v>13.554166666666665</v>
      </c>
      <c r="G99" s="157">
        <v>8.43</v>
      </c>
      <c r="H99" s="158">
        <v>8.9600000000000009</v>
      </c>
      <c r="I99" s="155">
        <v>94.1</v>
      </c>
      <c r="J99" s="155">
        <v>12.5</v>
      </c>
      <c r="K99" s="161">
        <f t="shared" si="957"/>
        <v>0.53000000000000114</v>
      </c>
      <c r="L99" s="161">
        <f t="shared" si="1140"/>
        <v>8.14</v>
      </c>
      <c r="M99" s="156">
        <v>2</v>
      </c>
      <c r="N99" s="66">
        <v>20.5</v>
      </c>
      <c r="O99" s="65">
        <v>0</v>
      </c>
      <c r="P99" s="68">
        <v>0</v>
      </c>
      <c r="Q99" s="67">
        <v>3.3</v>
      </c>
      <c r="R99" s="67">
        <v>6.34</v>
      </c>
      <c r="S99" s="65"/>
      <c r="T99" s="65">
        <v>105</v>
      </c>
      <c r="U99" s="78">
        <v>7.7</v>
      </c>
      <c r="V99" s="65">
        <v>10</v>
      </c>
      <c r="W99" s="71">
        <f t="shared" si="958"/>
        <v>198.202</v>
      </c>
      <c r="X99" s="86">
        <f t="shared" si="959"/>
        <v>135</v>
      </c>
      <c r="Y99" s="67">
        <v>0.3</v>
      </c>
      <c r="Z99" s="68">
        <f t="shared" si="950"/>
        <v>3.0019999999999998</v>
      </c>
      <c r="AA99" s="67">
        <v>0</v>
      </c>
      <c r="AB99" s="68">
        <f t="shared" si="951"/>
        <v>40</v>
      </c>
      <c r="AC99" s="67">
        <v>0</v>
      </c>
      <c r="AD99" s="68">
        <f t="shared" si="952"/>
        <v>7.2</v>
      </c>
      <c r="AE99" s="6"/>
      <c r="AF99" s="6"/>
      <c r="AG99" s="168"/>
      <c r="AH99">
        <f>LN(G99/G97)/(AE99-AE97)</f>
        <v>1.4534387629811403E-3</v>
      </c>
      <c r="AI99" s="22">
        <f t="shared" si="961"/>
        <v>1668313859.9999998</v>
      </c>
      <c r="AJ99" s="175">
        <f t="shared" si="967"/>
        <v>-0.2247285069291895</v>
      </c>
      <c r="AK99" s="175">
        <f t="shared" si="968"/>
        <v>7.434776365103314E-4</v>
      </c>
      <c r="AL99" s="172">
        <f>LN(AI99/AI97)/(AE99-AE97)</f>
        <v>1.8049216799819543E-3</v>
      </c>
      <c r="AM99" s="187">
        <f t="shared" si="969"/>
        <v>8.8918263888888784</v>
      </c>
      <c r="AN99" s="187">
        <f>AM98+AM99</f>
        <v>21.069430555555545</v>
      </c>
      <c r="AO99" s="187">
        <f t="shared" ref="AO99" si="1177">AM98+AM99</f>
        <v>21.069430555555545</v>
      </c>
      <c r="AP99" s="175"/>
      <c r="AQ99" s="189">
        <f t="shared" si="962"/>
        <v>20.5</v>
      </c>
      <c r="AR99" s="189">
        <f t="shared" si="963"/>
        <v>0</v>
      </c>
      <c r="AS99" s="189">
        <f t="shared" si="964"/>
        <v>0</v>
      </c>
      <c r="AT99" s="189">
        <f t="shared" si="965"/>
        <v>3.3</v>
      </c>
      <c r="AU99" s="189">
        <f t="shared" si="966"/>
        <v>6.3400000000000007</v>
      </c>
      <c r="AV99" s="190" t="s">
        <v>183</v>
      </c>
      <c r="AW99" s="189">
        <f t="shared" si="971"/>
        <v>6.1999999999999993</v>
      </c>
      <c r="AX99" s="189">
        <f t="shared" si="972"/>
        <v>0</v>
      </c>
      <c r="AY99" s="189">
        <f t="shared" si="973"/>
        <v>0</v>
      </c>
      <c r="AZ99" s="189">
        <f t="shared" si="974"/>
        <v>-0.23000000000000043</v>
      </c>
      <c r="BA99" s="189">
        <f t="shared" si="975"/>
        <v>0.20000000000000107</v>
      </c>
      <c r="BB99" s="190" t="s">
        <v>183</v>
      </c>
      <c r="BC99" s="189">
        <f>(AW98+AW99)/$AN99</f>
        <v>0.64043297751576522</v>
      </c>
      <c r="BD99" s="189">
        <f>(AX98+AX99)/$AN99</f>
        <v>0</v>
      </c>
      <c r="BE99" s="189">
        <f>(AY98+AY99)/$AN99</f>
        <v>0</v>
      </c>
      <c r="BF99" s="189">
        <f>(AZ98+AZ99)/$AN99</f>
        <v>-1.6112036772928006E-2</v>
      </c>
      <c r="BG99" s="189">
        <f>(BA98+BA99)/$AN99</f>
        <v>8.5293358165585906E-3</v>
      </c>
      <c r="BH99" s="189">
        <f t="shared" ref="BH99" si="1178">(AW98+AW99)/$AN99</f>
        <v>0.64043297751576522</v>
      </c>
      <c r="BI99" s="189">
        <f t="shared" ref="BI99" si="1179">(AX98+AX99)/$AN99</f>
        <v>0</v>
      </c>
      <c r="BJ99" s="189">
        <f t="shared" ref="BJ99" si="1180">(AY98+AY99)/$AN99</f>
        <v>0</v>
      </c>
      <c r="BK99" s="189">
        <f t="shared" ref="BK99" si="1181">(AZ98+AZ99)/$AN99</f>
        <v>-1.6112036772928006E-2</v>
      </c>
      <c r="BL99" s="189">
        <f t="shared" ref="BL99" si="1182">(BA98+BA99)/$AN99</f>
        <v>8.5293358165585906E-3</v>
      </c>
      <c r="BN99" s="189">
        <v>0.32155989243902516</v>
      </c>
      <c r="BO99" s="189">
        <v>1.1748155868663421</v>
      </c>
      <c r="BP99" s="189">
        <v>0.46394190723839485</v>
      </c>
      <c r="BQ99" s="189">
        <v>0</v>
      </c>
      <c r="BR99" s="189">
        <v>0</v>
      </c>
      <c r="BS99" s="189">
        <v>3.865763307122096</v>
      </c>
      <c r="BT99" s="189">
        <v>3.2733546434570653E-2</v>
      </c>
      <c r="BU99" s="189">
        <v>5.5136483438928758</v>
      </c>
      <c r="BV99" s="189">
        <v>0.81837708300193801</v>
      </c>
      <c r="BW99" s="189">
        <v>1.6913334565577574</v>
      </c>
      <c r="BX99" s="189">
        <v>0.36047694988675094</v>
      </c>
      <c r="BY99" s="189">
        <v>0.21200340697433734</v>
      </c>
      <c r="BZ99" s="189">
        <v>1.6487354726059209</v>
      </c>
      <c r="CA99" s="189">
        <v>0.46850057421155866</v>
      </c>
      <c r="CB99" s="189">
        <v>0.71789551962086295</v>
      </c>
      <c r="CC99" s="189">
        <v>4.5411760972153488</v>
      </c>
      <c r="CD99" s="189">
        <v>0.24288656346058018</v>
      </c>
      <c r="CE99" s="189">
        <v>1.9375132828832622</v>
      </c>
      <c r="CF99" s="189">
        <v>0.45955550171682436</v>
      </c>
      <c r="CG99" s="189">
        <v>0.12696751239149737</v>
      </c>
      <c r="CH99" s="189">
        <v>0.74857441753968157</v>
      </c>
      <c r="CI99" s="189">
        <v>22.737032226476035</v>
      </c>
      <c r="CJ99" s="189">
        <v>11.574190973233195</v>
      </c>
      <c r="CK99" s="189">
        <v>0.87579114310681871</v>
      </c>
      <c r="CL99" s="189">
        <v>5.5033544316769045E-2</v>
      </c>
      <c r="CM99" s="189">
        <v>1.3001628700317882</v>
      </c>
      <c r="CN99" s="189">
        <v>3.6142908186515341</v>
      </c>
      <c r="CO99" s="189">
        <v>0.14317082444261739</v>
      </c>
      <c r="CP99" s="189">
        <v>2.5033242332510386</v>
      </c>
      <c r="CQ99" s="189">
        <v>1.1757699768567906</v>
      </c>
      <c r="CR99" s="189">
        <v>0.37617436046992203</v>
      </c>
      <c r="CS99" s="189">
        <v>0.4578775272274338</v>
      </c>
      <c r="CT99" s="189">
        <v>6.4449826647858801</v>
      </c>
      <c r="CU99" s="189">
        <v>0.31477817652578544</v>
      </c>
      <c r="CW99" s="189">
        <f t="shared" ref="CW99:DQ99" si="1183">(BN99*$W99/1000+($AB99-$AB98)*BN$18/1000)/(($W99+$AA99+$AC99)/1000)</f>
        <v>0.32155989243902516</v>
      </c>
      <c r="CX99" s="189">
        <f t="shared" si="1183"/>
        <v>1.1748155868663421</v>
      </c>
      <c r="CY99" s="189">
        <f t="shared" si="1183"/>
        <v>0.4639419072383949</v>
      </c>
      <c r="CZ99" s="189">
        <f t="shared" si="1183"/>
        <v>0</v>
      </c>
      <c r="DA99" s="189">
        <f t="shared" si="1183"/>
        <v>0</v>
      </c>
      <c r="DB99" s="189">
        <f t="shared" si="1183"/>
        <v>3.8657633071220965</v>
      </c>
      <c r="DC99" s="189">
        <f t="shared" si="1183"/>
        <v>3.2733546434570653E-2</v>
      </c>
      <c r="DD99" s="189">
        <f t="shared" si="1183"/>
        <v>5.5136483438928758</v>
      </c>
      <c r="DE99" s="189">
        <f t="shared" si="1183"/>
        <v>0.8183770830019379</v>
      </c>
      <c r="DF99" s="189">
        <f t="shared" si="1183"/>
        <v>1.6913334565577574</v>
      </c>
      <c r="DG99" s="189">
        <f t="shared" si="1183"/>
        <v>0.36047694988675094</v>
      </c>
      <c r="DH99" s="189">
        <f t="shared" si="1183"/>
        <v>0.21200340697433731</v>
      </c>
      <c r="DI99" s="189">
        <f t="shared" si="1183"/>
        <v>1.6487354726059207</v>
      </c>
      <c r="DJ99" s="189">
        <f t="shared" si="1183"/>
        <v>0.46850057421155866</v>
      </c>
      <c r="DK99" s="189">
        <f t="shared" si="1183"/>
        <v>0.71789551962086295</v>
      </c>
      <c r="DL99" s="189">
        <f t="shared" si="1183"/>
        <v>4.5411760972153488</v>
      </c>
      <c r="DM99" s="189">
        <f t="shared" si="1183"/>
        <v>0.24288656346058021</v>
      </c>
      <c r="DN99" s="189">
        <f t="shared" si="1183"/>
        <v>1.9375132828832624</v>
      </c>
      <c r="DO99" s="189">
        <f t="shared" si="1183"/>
        <v>0.45955550171682436</v>
      </c>
      <c r="DP99" s="189">
        <f t="shared" si="1183"/>
        <v>0.12696751239149737</v>
      </c>
      <c r="DQ99" s="189">
        <f t="shared" si="1183"/>
        <v>0.74857441753968157</v>
      </c>
      <c r="DR99" s="194">
        <f>(CI99*$W99/1000+($AB99-$AB98)*CI$18/1000+2220*(AD99-AD98)/1000)/(($W99+$AA99+$AC99)/1000)</f>
        <v>22.737032226476035</v>
      </c>
      <c r="DS99" s="189">
        <f t="shared" ref="DS99:ED99" si="1184">(CJ99*$W99/1000+($AB99-$AB98)*CJ$18/1000)/(($W99+$AA99+$AC99)/1000)</f>
        <v>11.574190973233195</v>
      </c>
      <c r="DT99" s="189">
        <f t="shared" si="1184"/>
        <v>0.87579114310681871</v>
      </c>
      <c r="DU99" s="189">
        <f t="shared" si="1184"/>
        <v>5.5033544316769045E-2</v>
      </c>
      <c r="DV99" s="189">
        <f t="shared" si="1184"/>
        <v>1.3001628700317884</v>
      </c>
      <c r="DW99" s="189">
        <f t="shared" si="1184"/>
        <v>3.6142908186515341</v>
      </c>
      <c r="DX99" s="189">
        <f t="shared" si="1184"/>
        <v>0.14317082444261739</v>
      </c>
      <c r="DY99" s="189">
        <f t="shared" si="1184"/>
        <v>2.5033242332510386</v>
      </c>
      <c r="DZ99" s="189">
        <f t="shared" si="1184"/>
        <v>1.1757699768567906</v>
      </c>
      <c r="EA99" s="189">
        <f t="shared" si="1184"/>
        <v>0.37617436046992203</v>
      </c>
      <c r="EB99" s="189">
        <f t="shared" si="1184"/>
        <v>0.4578775272274338</v>
      </c>
      <c r="EC99" s="189">
        <f t="shared" si="1184"/>
        <v>6.4449826647858801</v>
      </c>
      <c r="ED99" s="189">
        <f t="shared" si="1184"/>
        <v>0.31477817652578549</v>
      </c>
      <c r="EE99" s="53" t="s">
        <v>20</v>
      </c>
      <c r="EF99" s="13" t="s">
        <v>182</v>
      </c>
      <c r="EG99" s="192">
        <f t="shared" ref="EG99" si="1185">BN99-CW97</f>
        <v>6.8258569540946834E-2</v>
      </c>
      <c r="EH99" s="192">
        <f t="shared" ref="EH99" si="1186">BO99-CX97</f>
        <v>0.10296131156766974</v>
      </c>
      <c r="EI99" s="192">
        <f t="shared" ref="EI99" si="1187">BP99-CY97</f>
        <v>4.7409010787545003E-2</v>
      </c>
      <c r="EJ99" s="192">
        <f t="shared" ref="EJ99" si="1188">BQ99-CZ97</f>
        <v>0</v>
      </c>
      <c r="EK99" s="192">
        <f t="shared" ref="EK99" si="1189">BR99-DA97</f>
        <v>0</v>
      </c>
      <c r="EL99" s="192">
        <f t="shared" ref="EL99" si="1190">BS99-DB97</f>
        <v>0.21612940113570467</v>
      </c>
      <c r="EM99" s="192">
        <f t="shared" ref="EM99" si="1191">BT99-DC97</f>
        <v>1.048639329108016E-2</v>
      </c>
      <c r="EN99" s="192">
        <f t="shared" ref="EN99" si="1192">BU99-DD97</f>
        <v>0.94578402956893903</v>
      </c>
      <c r="EO99" s="192">
        <f t="shared" ref="EO99" si="1193">BV99-DE97</f>
        <v>-1.4413873969586488E-3</v>
      </c>
      <c r="EP99" s="192">
        <f t="shared" ref="EP99" si="1194">BW99-DF97</f>
        <v>9.270587548666076E-2</v>
      </c>
      <c r="EQ99" s="192">
        <f t="shared" ref="EQ99" si="1195">BX99-DG97</f>
        <v>-9.6557218985058479E-2</v>
      </c>
      <c r="ER99" s="192">
        <f t="shared" ref="ER99" si="1196">BY99-DH97</f>
        <v>-7.0718171479406566E-2</v>
      </c>
      <c r="ES99" s="192">
        <f t="shared" ref="ES99" si="1197">BZ99-DI97</f>
        <v>0.17820735799398846</v>
      </c>
      <c r="ET99" s="192">
        <f t="shared" ref="ET99" si="1198">CA99-DJ97</f>
        <v>1.3869582433576721E-2</v>
      </c>
      <c r="EU99" s="192">
        <f t="shared" ref="EU99" si="1199">CB99-DK97</f>
        <v>2.4246718399428824E-3</v>
      </c>
      <c r="EV99" s="192">
        <f t="shared" ref="EV99" si="1200">CC99-DL97</f>
        <v>0.23944738858690418</v>
      </c>
      <c r="EW99" s="192">
        <f t="shared" ref="EW99" si="1201">CD99-DM97</f>
        <v>4.5419338208243509E-2</v>
      </c>
      <c r="EX99" s="192">
        <f t="shared" ref="EX99" si="1202">CE99-DN97</f>
        <v>0.19662565626422768</v>
      </c>
      <c r="EY99" s="192">
        <f t="shared" ref="EY99" si="1203">CF99-DO97</f>
        <v>-3.2997412323034048E-2</v>
      </c>
      <c r="EZ99" s="192">
        <f t="shared" ref="EZ99" si="1204">CG99-DP97</f>
        <v>-2.4323606052107677E-2</v>
      </c>
      <c r="FA99" s="192">
        <f t="shared" ref="FA99" si="1205">CH99-DQ97</f>
        <v>-5.3756378565420149E-2</v>
      </c>
      <c r="FB99" s="195">
        <f>CI99-DR97</f>
        <v>-13.042146471428413</v>
      </c>
      <c r="FC99" s="192">
        <f t="shared" ref="FC99" si="1206">CJ99-DS97</f>
        <v>3.1631935989911142</v>
      </c>
      <c r="FD99" s="192">
        <f t="shared" ref="FD99" si="1207">CK99-DT97</f>
        <v>8.2470987724883149E-2</v>
      </c>
      <c r="FE99" s="192">
        <f t="shared" ref="FE99" si="1208">CL99-DU97</f>
        <v>1.4672749787385544E-2</v>
      </c>
      <c r="FF99" s="192">
        <f t="shared" ref="FF99" si="1209">CM99-DV97</f>
        <v>7.9360968824186084E-2</v>
      </c>
      <c r="FG99" s="192">
        <f t="shared" ref="FG99" si="1210">CN99-DW97</f>
        <v>-8.7987292196560318E-2</v>
      </c>
      <c r="FH99" s="192">
        <f t="shared" ref="FH99" si="1211">CO99-DX97</f>
        <v>2.75151247911435E-2</v>
      </c>
      <c r="FI99" s="192">
        <f t="shared" ref="FI99" si="1212">CP99-DY97</f>
        <v>0.23039610726585824</v>
      </c>
      <c r="FJ99" s="192">
        <f t="shared" ref="FJ99" si="1213">CQ99-DZ97</f>
        <v>8.9440095456581492E-2</v>
      </c>
      <c r="FK99" s="192">
        <f t="shared" ref="FK99" si="1214">CR99-EA97</f>
        <v>0.11262311337312658</v>
      </c>
      <c r="FL99" s="192">
        <f t="shared" ref="FL99" si="1215">CS99-EB97</f>
        <v>0.25314249789097532</v>
      </c>
      <c r="FM99" s="192">
        <f t="shared" ref="FM99" si="1216">CT99-EC97</f>
        <v>0.90737228040762119</v>
      </c>
      <c r="FN99" s="192">
        <f t="shared" ref="FN99" si="1217">CU99-ED97</f>
        <v>2.3236377425678079E-2</v>
      </c>
      <c r="FO99" s="199">
        <f>BA98+BA99</f>
        <v>0.17970824867199386</v>
      </c>
    </row>
    <row r="100" spans="1:171" ht="13.5" x14ac:dyDescent="0.25">
      <c r="A100" s="19" t="s">
        <v>22</v>
      </c>
      <c r="B100" s="48" t="s">
        <v>149</v>
      </c>
      <c r="C100" s="49">
        <v>42410</v>
      </c>
      <c r="D100" s="29">
        <v>0.62152777777777779</v>
      </c>
      <c r="E100" s="10">
        <f>F100*24</f>
        <v>0</v>
      </c>
      <c r="F100" s="81">
        <v>0</v>
      </c>
      <c r="G100" s="37"/>
      <c r="H100" s="37"/>
      <c r="I100" s="38"/>
      <c r="J100" s="5"/>
      <c r="K100" s="5"/>
      <c r="L100" s="5"/>
      <c r="M100" s="40"/>
      <c r="N100" s="69">
        <v>32.299999999999997</v>
      </c>
      <c r="O100" s="69">
        <v>0</v>
      </c>
      <c r="P100" s="32">
        <v>6.77</v>
      </c>
      <c r="Q100" s="34">
        <v>2.12</v>
      </c>
      <c r="R100" s="70">
        <v>1.19</v>
      </c>
      <c r="S100" s="69"/>
      <c r="T100" s="69">
        <v>120</v>
      </c>
      <c r="U100" s="82">
        <v>9.0299999999999994</v>
      </c>
      <c r="V100" s="18">
        <v>3.5</v>
      </c>
      <c r="W100" s="26">
        <v>275.5</v>
      </c>
      <c r="X100" s="34">
        <f>SUM(V100)</f>
        <v>3.5</v>
      </c>
      <c r="Y100" s="10"/>
      <c r="Z100" s="33"/>
      <c r="AA100" s="10"/>
      <c r="AB100" s="33"/>
      <c r="AC100" s="10"/>
      <c r="AD100" s="33"/>
      <c r="AE100" s="21"/>
      <c r="AF100" s="55"/>
      <c r="AG100" s="166"/>
      <c r="AH100"/>
      <c r="AI100" s="176"/>
      <c r="AJ100" s="173"/>
      <c r="AK100" s="173"/>
      <c r="AL100" s="166"/>
      <c r="AM100" s="186"/>
      <c r="AN100" s="186"/>
      <c r="AO100" s="186"/>
      <c r="AP100" s="173"/>
      <c r="AQ100" s="188"/>
      <c r="AR100" s="188"/>
      <c r="AS100" s="188"/>
      <c r="AT100" s="188"/>
      <c r="AU100" s="188"/>
      <c r="AW100" s="188"/>
      <c r="AX100" s="188"/>
      <c r="AY100" s="188"/>
      <c r="AZ100" s="188"/>
      <c r="BA100" s="188"/>
      <c r="BC100" s="188"/>
      <c r="BD100" s="188"/>
      <c r="BE100" s="188"/>
      <c r="BF100" s="188"/>
      <c r="BG100" s="188"/>
      <c r="BH100" s="188"/>
      <c r="BI100" s="188"/>
      <c r="BJ100" s="188"/>
      <c r="BK100" s="188"/>
      <c r="BL100" s="188"/>
      <c r="BN100" s="188"/>
      <c r="BO100" s="188"/>
      <c r="BP100" s="188"/>
      <c r="BQ100" s="188"/>
      <c r="BR100" s="188"/>
      <c r="BS100" s="188"/>
      <c r="BT100" s="188"/>
      <c r="BU100" s="188"/>
      <c r="BV100" s="188"/>
      <c r="BW100" s="188"/>
      <c r="BX100" s="188"/>
      <c r="BY100" s="188"/>
      <c r="BZ100" s="188"/>
      <c r="CA100" s="188"/>
      <c r="CB100" s="188"/>
      <c r="CC100" s="188"/>
      <c r="CD100" s="188"/>
      <c r="CE100" s="188"/>
      <c r="CF100" s="188"/>
      <c r="CG100" s="188"/>
      <c r="CH100" s="188"/>
      <c r="CI100" s="188"/>
      <c r="CJ100" s="188"/>
      <c r="CK100" s="188"/>
      <c r="CL100" s="188"/>
      <c r="CM100" s="188"/>
      <c r="CN100" s="188"/>
      <c r="CO100" s="188"/>
      <c r="CP100" s="188"/>
      <c r="CQ100" s="188"/>
      <c r="CR100" s="188"/>
      <c r="CS100" s="188"/>
      <c r="CT100" s="188"/>
      <c r="CU100" s="188"/>
      <c r="CW100" s="188"/>
      <c r="CX100" s="188"/>
      <c r="CY100" s="188"/>
      <c r="CZ100" s="188"/>
      <c r="DA100" s="188"/>
      <c r="DB100" s="188"/>
      <c r="DC100" s="188"/>
      <c r="DD100" s="188"/>
      <c r="DE100" s="188"/>
      <c r="DF100" s="188"/>
      <c r="DG100" s="188"/>
      <c r="DH100" s="188"/>
      <c r="DI100" s="188"/>
      <c r="DJ100" s="188"/>
      <c r="DK100" s="188"/>
      <c r="DL100" s="188"/>
      <c r="DM100" s="188"/>
      <c r="DN100" s="188"/>
      <c r="DO100" s="188"/>
      <c r="DP100" s="188"/>
      <c r="DQ100" s="188"/>
      <c r="DR100" s="193"/>
      <c r="DS100" s="188"/>
      <c r="DT100" s="188"/>
      <c r="DU100" s="188"/>
      <c r="DV100" s="188"/>
      <c r="DW100" s="188"/>
      <c r="DX100" s="188"/>
      <c r="DY100" s="188"/>
      <c r="DZ100" s="188"/>
      <c r="EA100" s="188"/>
      <c r="EB100" s="188"/>
      <c r="EC100" s="188"/>
      <c r="ED100" s="188"/>
      <c r="EE100" s="53" t="s">
        <v>22</v>
      </c>
      <c r="EF100" s="196"/>
      <c r="EG100" s="188"/>
      <c r="EH100" s="188"/>
      <c r="EI100" s="188"/>
      <c r="EJ100" s="188"/>
      <c r="EK100" s="188"/>
      <c r="EL100" s="188"/>
      <c r="EM100" s="188"/>
      <c r="EN100" s="188"/>
      <c r="EO100" s="188"/>
      <c r="EP100" s="188"/>
      <c r="EQ100" s="188"/>
      <c r="ER100" s="188"/>
      <c r="ES100" s="188"/>
      <c r="ET100" s="188"/>
      <c r="EU100" s="188"/>
      <c r="EV100" s="188"/>
      <c r="EW100" s="188"/>
      <c r="EX100" s="188"/>
      <c r="EY100" s="188"/>
      <c r="EZ100" s="188"/>
      <c r="FA100" s="188"/>
      <c r="FB100" s="193"/>
      <c r="FC100" s="188"/>
      <c r="FD100" s="188"/>
      <c r="FE100" s="188"/>
      <c r="FF100" s="188"/>
      <c r="FG100" s="188"/>
      <c r="FH100" s="188"/>
      <c r="FI100" s="188"/>
      <c r="FJ100" s="188"/>
      <c r="FK100" s="188"/>
      <c r="FL100" s="188"/>
      <c r="FM100" s="188"/>
      <c r="FN100" s="188"/>
      <c r="FO100" s="197"/>
    </row>
    <row r="101" spans="1:171" x14ac:dyDescent="0.2">
      <c r="A101" s="19" t="s">
        <v>22</v>
      </c>
      <c r="B101" s="12" t="s">
        <v>150</v>
      </c>
      <c r="C101" s="28">
        <v>42410</v>
      </c>
      <c r="D101" s="29">
        <v>0.83333333333333337</v>
      </c>
      <c r="E101" s="10">
        <f>F101*24</f>
        <v>0</v>
      </c>
      <c r="F101" s="79">
        <v>0</v>
      </c>
      <c r="G101" s="53">
        <v>0.252</v>
      </c>
      <c r="H101" s="53">
        <v>0.254</v>
      </c>
      <c r="I101">
        <v>99.4</v>
      </c>
      <c r="J101">
        <v>13.5</v>
      </c>
      <c r="K101" s="53">
        <f>H101-G101</f>
        <v>2.0000000000000018E-3</v>
      </c>
      <c r="L101" s="53"/>
      <c r="M101">
        <v>0</v>
      </c>
      <c r="N101" s="57">
        <v>32.299999999999997</v>
      </c>
      <c r="O101" s="57">
        <v>0</v>
      </c>
      <c r="P101" s="61">
        <v>6.11</v>
      </c>
      <c r="Q101" s="61">
        <v>2.13</v>
      </c>
      <c r="R101" s="61">
        <v>1.83</v>
      </c>
      <c r="S101" s="57"/>
      <c r="T101" s="57">
        <v>120</v>
      </c>
      <c r="U101" s="80">
        <v>8.99</v>
      </c>
      <c r="V101" s="60">
        <v>4</v>
      </c>
      <c r="W101" s="71">
        <f>W100-V100+Y101+AA101+AC101</f>
        <v>272</v>
      </c>
      <c r="X101" s="85">
        <f>SUM(V101,X100)</f>
        <v>7.5</v>
      </c>
      <c r="Y101" s="33">
        <v>0</v>
      </c>
      <c r="Z101" s="33">
        <f t="shared" ref="Z101:Z115" si="1218">SUM(Y101,Z100)</f>
        <v>0</v>
      </c>
      <c r="AA101" s="33">
        <v>0</v>
      </c>
      <c r="AB101" s="33">
        <f t="shared" ref="AB101:AB115" si="1219">SUM(AA101,AB100)</f>
        <v>0</v>
      </c>
      <c r="AC101" s="33">
        <v>0</v>
      </c>
      <c r="AD101" s="33">
        <f t="shared" ref="AD101:AD115" si="1220">SUM(AC101,AD100)</f>
        <v>0</v>
      </c>
      <c r="AE101" s="4">
        <f t="shared" ref="AE101:AE114" si="1221">F101*24</f>
        <v>0</v>
      </c>
      <c r="AF101" s="54"/>
      <c r="AG101" s="167"/>
      <c r="AH101"/>
      <c r="AI101" s="22">
        <f>G101*(W101-Y101-AA101-AC101)*1000000</f>
        <v>68544000</v>
      </c>
      <c r="AJ101" s="174"/>
      <c r="AK101" s="174"/>
      <c r="AL101" s="167"/>
      <c r="AM101" s="187"/>
      <c r="AN101" s="187"/>
      <c r="AO101" s="187"/>
      <c r="AP101" s="174"/>
      <c r="AQ101" s="189">
        <f>(N101*W101/1000+AC101*2220/1000+AA101*180.15/1000)/((W101+AA101+AC101)/1000)</f>
        <v>32.29999999999999</v>
      </c>
      <c r="AR101" s="189">
        <f>(O101*W101/1000)/((W101+AA101+AC101)/1000)</f>
        <v>0</v>
      </c>
      <c r="AS101" s="189">
        <f>(P101*W101/1000)/((W101+AA101+AC101)/1000)</f>
        <v>6.1099999999999994</v>
      </c>
      <c r="AT101" s="189">
        <f>(Q101*W101/1000+AA101*4.16/1000)/((W101+AA101+AC101)/1000)</f>
        <v>2.13</v>
      </c>
      <c r="AU101" s="189">
        <f>(R101*W101/1000)/((W101+AA101+AC101)/1000)</f>
        <v>1.8299999999999998</v>
      </c>
      <c r="AW101" s="189"/>
      <c r="AX101" s="189"/>
      <c r="AY101" s="189"/>
      <c r="AZ101" s="189"/>
      <c r="BA101" s="189"/>
      <c r="BC101" s="189"/>
      <c r="BD101" s="189"/>
      <c r="BE101" s="189"/>
      <c r="BF101" s="189"/>
      <c r="BG101" s="189"/>
      <c r="BH101" s="189"/>
      <c r="BI101" s="189"/>
      <c r="BJ101" s="189"/>
      <c r="BK101" s="189"/>
      <c r="BL101" s="189"/>
      <c r="BN101" s="189">
        <v>0</v>
      </c>
      <c r="BO101" s="189">
        <v>2.1127902992706118</v>
      </c>
      <c r="BP101" s="189">
        <v>1.4733862853164548</v>
      </c>
      <c r="BQ101" s="189">
        <v>6.2200586009180201</v>
      </c>
      <c r="BR101" s="189">
        <v>0.18730616717362714</v>
      </c>
      <c r="BS101" s="189">
        <v>1.9188647573486772</v>
      </c>
      <c r="BT101" s="189">
        <v>7.7628101332409045</v>
      </c>
      <c r="BU101" s="189">
        <v>0</v>
      </c>
      <c r="BV101" s="189">
        <v>1.0891966046299555</v>
      </c>
      <c r="BW101" s="189">
        <v>1.3661159862187955</v>
      </c>
      <c r="BX101" s="189">
        <v>2.49253998820517</v>
      </c>
      <c r="BY101" s="189">
        <v>3.6725810144888693</v>
      </c>
      <c r="BZ101" s="189">
        <v>2.8504029189540003</v>
      </c>
      <c r="CA101" s="189">
        <v>0.85538449120477444</v>
      </c>
      <c r="CB101" s="189">
        <v>1.3739029547242867</v>
      </c>
      <c r="CC101" s="189">
        <v>5.1462421944583872</v>
      </c>
      <c r="CD101" s="189">
        <v>5.300439402611385</v>
      </c>
      <c r="CE101" s="189">
        <v>2.8545569521658614</v>
      </c>
      <c r="CF101" s="189">
        <v>0.94723327784282763</v>
      </c>
      <c r="CG101" s="189">
        <v>0.85272116250066776</v>
      </c>
      <c r="CH101" s="189">
        <v>2.9385569087674379</v>
      </c>
      <c r="CI101" s="189">
        <v>35.09880922142127</v>
      </c>
      <c r="CJ101" s="189">
        <v>0.1166371515807705</v>
      </c>
      <c r="CK101" s="189">
        <v>0</v>
      </c>
      <c r="CL101" s="189">
        <v>0</v>
      </c>
      <c r="CM101" s="189">
        <v>0</v>
      </c>
      <c r="CN101" s="189">
        <v>0</v>
      </c>
      <c r="CO101" s="189">
        <v>0</v>
      </c>
      <c r="CP101" s="189">
        <v>0</v>
      </c>
      <c r="CQ101" s="189">
        <v>0</v>
      </c>
      <c r="CR101" s="189">
        <v>1.0812175265763382</v>
      </c>
      <c r="CS101" s="189">
        <v>0.10802637737039696</v>
      </c>
      <c r="CT101" s="189">
        <v>0.73112423223383505</v>
      </c>
      <c r="CU101" s="189">
        <v>0</v>
      </c>
      <c r="CW101" s="189">
        <f t="shared" ref="CW101:DQ101" si="1222">(BN101*$W101/1000+($AB102-$AB100)*BN$18/1000)/(($W101+$AA101+$AC101)/1000)</f>
        <v>0</v>
      </c>
      <c r="CX101" s="189">
        <f t="shared" si="1222"/>
        <v>2.1127902992706118</v>
      </c>
      <c r="CY101" s="189">
        <f t="shared" si="1222"/>
        <v>1.4733862853164548</v>
      </c>
      <c r="CZ101" s="189">
        <f t="shared" si="1222"/>
        <v>6.2200586009180201</v>
      </c>
      <c r="DA101" s="189">
        <f t="shared" si="1222"/>
        <v>0.18730616717362714</v>
      </c>
      <c r="DB101" s="189">
        <f t="shared" si="1222"/>
        <v>1.9188647573486772</v>
      </c>
      <c r="DC101" s="189">
        <f t="shared" si="1222"/>
        <v>7.7628101332409054</v>
      </c>
      <c r="DD101" s="189">
        <f t="shared" si="1222"/>
        <v>0</v>
      </c>
      <c r="DE101" s="189">
        <f t="shared" si="1222"/>
        <v>1.0891966046299553</v>
      </c>
      <c r="DF101" s="189">
        <f t="shared" si="1222"/>
        <v>1.3661159862187953</v>
      </c>
      <c r="DG101" s="189">
        <f t="shared" si="1222"/>
        <v>2.49253998820517</v>
      </c>
      <c r="DH101" s="189">
        <f t="shared" si="1222"/>
        <v>3.6725810144888689</v>
      </c>
      <c r="DI101" s="189">
        <f t="shared" si="1222"/>
        <v>2.8504029189540003</v>
      </c>
      <c r="DJ101" s="189">
        <f t="shared" si="1222"/>
        <v>0.85538449120477433</v>
      </c>
      <c r="DK101" s="189">
        <f t="shared" si="1222"/>
        <v>1.3739029547242867</v>
      </c>
      <c r="DL101" s="189">
        <f t="shared" si="1222"/>
        <v>5.1462421944583863</v>
      </c>
      <c r="DM101" s="189">
        <f t="shared" si="1222"/>
        <v>5.300439402611385</v>
      </c>
      <c r="DN101" s="189">
        <f t="shared" si="1222"/>
        <v>2.8545569521658614</v>
      </c>
      <c r="DO101" s="189">
        <f t="shared" si="1222"/>
        <v>0.9472332778428274</v>
      </c>
      <c r="DP101" s="189">
        <f t="shared" si="1222"/>
        <v>0.85272116250066765</v>
      </c>
      <c r="DQ101" s="189">
        <f t="shared" si="1222"/>
        <v>2.9385569087674375</v>
      </c>
      <c r="DR101" s="194">
        <f>(CI101*$W101/1000+($AB102-$AB100)*CI$18/1000+2220*(AD102-AD100)/1000)/(($W101+$AA101+$AC101)/1000)</f>
        <v>35.098809221421263</v>
      </c>
      <c r="DS101" s="189">
        <f t="shared" ref="DS101:ED101" si="1223">(CJ101*$W101/1000+($AB102-$AB100)*CJ$18/1000)/(($W101+$AA101+$AC101)/1000)</f>
        <v>0.11663715158077048</v>
      </c>
      <c r="DT101" s="189">
        <f t="shared" si="1223"/>
        <v>0</v>
      </c>
      <c r="DU101" s="189">
        <f t="shared" si="1223"/>
        <v>0</v>
      </c>
      <c r="DV101" s="189">
        <f t="shared" si="1223"/>
        <v>0</v>
      </c>
      <c r="DW101" s="189">
        <f t="shared" si="1223"/>
        <v>0</v>
      </c>
      <c r="DX101" s="189">
        <f t="shared" si="1223"/>
        <v>0</v>
      </c>
      <c r="DY101" s="189">
        <f t="shared" si="1223"/>
        <v>0</v>
      </c>
      <c r="DZ101" s="189">
        <f t="shared" si="1223"/>
        <v>0</v>
      </c>
      <c r="EA101" s="189">
        <f t="shared" si="1223"/>
        <v>1.0812175265763382</v>
      </c>
      <c r="EB101" s="189">
        <f t="shared" si="1223"/>
        <v>0.10802637737039694</v>
      </c>
      <c r="EC101" s="189">
        <f t="shared" si="1223"/>
        <v>0.73112423223383505</v>
      </c>
      <c r="ED101" s="189">
        <f t="shared" si="1223"/>
        <v>0</v>
      </c>
      <c r="EE101" s="53" t="s">
        <v>22</v>
      </c>
      <c r="EF101" s="12" t="s">
        <v>150</v>
      </c>
      <c r="EG101" s="189"/>
      <c r="EH101" s="189"/>
      <c r="EI101" s="189"/>
      <c r="EJ101" s="189"/>
      <c r="EK101" s="189"/>
      <c r="EL101" s="189"/>
      <c r="EM101" s="189"/>
      <c r="EN101" s="189"/>
      <c r="EO101" s="189"/>
      <c r="EP101" s="189"/>
      <c r="EQ101" s="189"/>
      <c r="ER101" s="189"/>
      <c r="ES101" s="189"/>
      <c r="ET101" s="189"/>
      <c r="EU101" s="189"/>
      <c r="EV101" s="189"/>
      <c r="EW101" s="189"/>
      <c r="EX101" s="189"/>
      <c r="EY101" s="189"/>
      <c r="EZ101" s="189"/>
      <c r="FA101" s="189"/>
      <c r="FB101" s="194"/>
      <c r="FC101" s="189"/>
      <c r="FD101" s="189"/>
      <c r="FE101" s="189"/>
      <c r="FF101" s="189"/>
      <c r="FG101" s="189"/>
      <c r="FH101" s="189"/>
      <c r="FI101" s="189"/>
      <c r="FJ101" s="189"/>
      <c r="FK101" s="189"/>
      <c r="FL101" s="189"/>
      <c r="FM101" s="189"/>
      <c r="FN101" s="189"/>
      <c r="FO101" s="6"/>
    </row>
    <row r="102" spans="1:171" x14ac:dyDescent="0.2">
      <c r="A102" s="19" t="s">
        <v>22</v>
      </c>
      <c r="B102" s="12" t="s">
        <v>151</v>
      </c>
      <c r="C102" s="28">
        <v>42411</v>
      </c>
      <c r="D102" s="29">
        <v>0.41597222222222219</v>
      </c>
      <c r="E102" s="10">
        <f>F102*24</f>
        <v>13.983333333333331</v>
      </c>
      <c r="F102" s="79">
        <f t="shared" ref="F102:F115" si="1224">+F101+(C102-C101)+(D102-D101)</f>
        <v>0.58263888888888882</v>
      </c>
      <c r="G102" s="53">
        <v>0.379</v>
      </c>
      <c r="H102" s="53">
        <v>0.38200000000000001</v>
      </c>
      <c r="I102">
        <v>99.3</v>
      </c>
      <c r="J102">
        <v>13.9</v>
      </c>
      <c r="K102" s="53">
        <f t="shared" ref="K102:K115" si="1225">H102-G102</f>
        <v>3.0000000000000027E-3</v>
      </c>
      <c r="L102" s="53"/>
      <c r="M102">
        <v>1</v>
      </c>
      <c r="N102" s="57">
        <v>29.1</v>
      </c>
      <c r="O102" s="57">
        <v>0</v>
      </c>
      <c r="P102" s="33">
        <v>5.78</v>
      </c>
      <c r="Q102" s="33">
        <v>1.8</v>
      </c>
      <c r="R102" s="33">
        <v>2.44</v>
      </c>
      <c r="S102" s="57"/>
      <c r="T102" s="57">
        <v>121</v>
      </c>
      <c r="U102" s="80">
        <v>8.9</v>
      </c>
      <c r="V102" s="60">
        <v>4</v>
      </c>
      <c r="W102" s="71">
        <f t="shared" ref="W102:W115" si="1226">W101-V101+Y102+AA102+AC102</f>
        <v>268</v>
      </c>
      <c r="X102" s="85">
        <f t="shared" ref="X102:X115" si="1227">SUM(V102,X101)</f>
        <v>11.5</v>
      </c>
      <c r="Y102" s="33">
        <v>0</v>
      </c>
      <c r="Z102" s="33">
        <f t="shared" si="1218"/>
        <v>0</v>
      </c>
      <c r="AA102" s="33">
        <v>0</v>
      </c>
      <c r="AB102" s="33">
        <f t="shared" si="1219"/>
        <v>0</v>
      </c>
      <c r="AC102" s="33">
        <v>0</v>
      </c>
      <c r="AD102" s="33">
        <f t="shared" si="1220"/>
        <v>0</v>
      </c>
      <c r="AE102" s="22">
        <f t="shared" si="1221"/>
        <v>13.983333333333331</v>
      </c>
      <c r="AF102" s="54">
        <f t="shared" ref="AF102:AF114" si="1228">((AE102-AE101)*LN(2)/LN(G102/G101))</f>
        <v>23.749911867546846</v>
      </c>
      <c r="AG102" s="167">
        <f t="shared" si="1057"/>
        <v>2.9185252746436453E-2</v>
      </c>
      <c r="AH102"/>
      <c r="AI102" s="22">
        <f t="shared" ref="AI102:AI115" si="1229">G102*(W102-Y102-AA102-AC102)*1000000</f>
        <v>101572000</v>
      </c>
      <c r="AJ102" s="174">
        <f>LN(AI102/AI101)</f>
        <v>0.39329203178586247</v>
      </c>
      <c r="AK102" s="174">
        <f>LN(AI102/AI101)/(AE102-AE101)</f>
        <v>2.8125771045472887E-2</v>
      </c>
      <c r="AL102" s="167"/>
      <c r="AM102" s="187">
        <f>(G101+G102)/2*(E102-E101)/24</f>
        <v>0.18382256944444442</v>
      </c>
      <c r="AN102" s="187"/>
      <c r="AO102" s="187"/>
      <c r="AP102" s="174"/>
      <c r="AQ102" s="189">
        <f t="shared" ref="AQ102:AQ115" si="1230">(N102*W102/1000+AC102*2220/1000+AA102*180.15/1000)/((W102+AA102+AC102)/1000)</f>
        <v>29.099999999999998</v>
      </c>
      <c r="AR102" s="189">
        <f t="shared" ref="AR102:AR115" si="1231">(O102*W102/1000)/((W102+AA102+AC102)/1000)</f>
        <v>0</v>
      </c>
      <c r="AS102" s="189">
        <f t="shared" ref="AS102:AS115" si="1232">(P102*W102/1000)/((W102+AA102+AC102)/1000)</f>
        <v>5.7799999999999994</v>
      </c>
      <c r="AT102" s="189">
        <f t="shared" ref="AT102:AT115" si="1233">(Q102*W102/1000+AA102*4.16/1000)/((W102+AA102+AC102)/1000)</f>
        <v>1.8</v>
      </c>
      <c r="AU102" s="189">
        <f t="shared" ref="AU102:AU115" si="1234">(R102*W102/1000)/((W102+AA102+AC102)/1000)</f>
        <v>2.4399999999999995</v>
      </c>
      <c r="AV102" s="190" t="s">
        <v>152</v>
      </c>
      <c r="AW102" s="189">
        <f>-(N102-AQ101)</f>
        <v>3.1999999999999886</v>
      </c>
      <c r="AX102" s="189">
        <f>(O102-AR101)</f>
        <v>0</v>
      </c>
      <c r="AY102" s="189">
        <f>-(P102-AS101)</f>
        <v>0.32999999999999918</v>
      </c>
      <c r="AZ102" s="189">
        <f>-(Q102-AT101)</f>
        <v>0.32999999999999985</v>
      </c>
      <c r="BA102" s="189">
        <f>(R102-AU101)</f>
        <v>0.6100000000000001</v>
      </c>
      <c r="BB102" s="190" t="s">
        <v>152</v>
      </c>
      <c r="BC102" s="189"/>
      <c r="BD102" s="189"/>
      <c r="BE102" s="189"/>
      <c r="BF102" s="189"/>
      <c r="BG102" s="189"/>
      <c r="BH102" s="189"/>
      <c r="BI102" s="189"/>
      <c r="BJ102" s="189"/>
      <c r="BK102" s="189"/>
      <c r="BL102" s="189"/>
      <c r="BN102" s="189"/>
      <c r="BO102" s="189"/>
      <c r="BP102" s="189"/>
      <c r="BQ102" s="189"/>
      <c r="BR102" s="189"/>
      <c r="BS102" s="189"/>
      <c r="BT102" s="189"/>
      <c r="BU102" s="189"/>
      <c r="BV102" s="189"/>
      <c r="BW102" s="189"/>
      <c r="BX102" s="189"/>
      <c r="BY102" s="189"/>
      <c r="BZ102" s="189"/>
      <c r="CA102" s="189"/>
      <c r="CB102" s="189"/>
      <c r="CC102" s="189"/>
      <c r="CD102" s="189"/>
      <c r="CE102" s="189"/>
      <c r="CF102" s="189"/>
      <c r="CG102" s="189"/>
      <c r="CH102" s="189"/>
      <c r="CI102" s="189"/>
      <c r="CJ102" s="189"/>
      <c r="CK102" s="189"/>
      <c r="CL102" s="189"/>
      <c r="CM102" s="189"/>
      <c r="CN102" s="189"/>
      <c r="CO102" s="189"/>
      <c r="CP102" s="189"/>
      <c r="CQ102" s="189"/>
      <c r="CR102" s="189"/>
      <c r="CS102" s="189"/>
      <c r="CT102" s="189"/>
      <c r="CU102" s="189"/>
      <c r="CW102" s="189"/>
      <c r="CX102" s="189"/>
      <c r="CY102" s="189"/>
      <c r="CZ102" s="189"/>
      <c r="DA102" s="189"/>
      <c r="DB102" s="189"/>
      <c r="DC102" s="189"/>
      <c r="DD102" s="189"/>
      <c r="DE102" s="189"/>
      <c r="DF102" s="189"/>
      <c r="DG102" s="189"/>
      <c r="DH102" s="189"/>
      <c r="DI102" s="189"/>
      <c r="DJ102" s="189"/>
      <c r="DK102" s="189"/>
      <c r="DL102" s="189"/>
      <c r="DM102" s="189"/>
      <c r="DN102" s="189"/>
      <c r="DO102" s="189"/>
      <c r="DP102" s="189"/>
      <c r="DQ102" s="189"/>
      <c r="DR102" s="194"/>
      <c r="DS102" s="189"/>
      <c r="DT102" s="189"/>
      <c r="DU102" s="189"/>
      <c r="DV102" s="189"/>
      <c r="DW102" s="189"/>
      <c r="DX102" s="189"/>
      <c r="DY102" s="189"/>
      <c r="DZ102" s="189"/>
      <c r="EA102" s="189"/>
      <c r="EB102" s="189"/>
      <c r="EC102" s="189"/>
      <c r="ED102" s="189"/>
      <c r="EE102" s="53" t="s">
        <v>22</v>
      </c>
      <c r="EF102" s="12" t="s">
        <v>151</v>
      </c>
      <c r="EG102" s="189"/>
      <c r="EH102" s="189"/>
      <c r="EI102" s="189"/>
      <c r="EJ102" s="189"/>
      <c r="EK102" s="189"/>
      <c r="EL102" s="189"/>
      <c r="EM102" s="189"/>
      <c r="EN102" s="189"/>
      <c r="EO102" s="189"/>
      <c r="EP102" s="189"/>
      <c r="EQ102" s="189"/>
      <c r="ER102" s="189"/>
      <c r="ES102" s="189"/>
      <c r="ET102" s="189"/>
      <c r="EU102" s="189"/>
      <c r="EV102" s="189"/>
      <c r="EW102" s="189"/>
      <c r="EX102" s="189"/>
      <c r="EY102" s="189"/>
      <c r="EZ102" s="189"/>
      <c r="FA102" s="189"/>
      <c r="FB102" s="194"/>
      <c r="FC102" s="189"/>
      <c r="FD102" s="189"/>
      <c r="FE102" s="189"/>
      <c r="FF102" s="189"/>
      <c r="FG102" s="189"/>
      <c r="FH102" s="189"/>
      <c r="FI102" s="189"/>
      <c r="FJ102" s="189"/>
      <c r="FK102" s="189"/>
      <c r="FL102" s="189"/>
      <c r="FM102" s="189"/>
      <c r="FN102" s="189"/>
      <c r="FO102" s="6"/>
    </row>
    <row r="103" spans="1:171" x14ac:dyDescent="0.2">
      <c r="A103" s="19" t="s">
        <v>22</v>
      </c>
      <c r="B103" s="8" t="s">
        <v>153</v>
      </c>
      <c r="C103" s="28">
        <v>42412</v>
      </c>
      <c r="D103" s="29">
        <v>0.46875</v>
      </c>
      <c r="E103" s="10">
        <f>F103*24</f>
        <v>39.25</v>
      </c>
      <c r="F103" s="76">
        <f t="shared" si="1224"/>
        <v>1.6354166666666667</v>
      </c>
      <c r="G103" s="53">
        <v>1.18</v>
      </c>
      <c r="H103" s="53">
        <v>1.19</v>
      </c>
      <c r="I103">
        <v>99.3</v>
      </c>
      <c r="J103">
        <v>13.9</v>
      </c>
      <c r="K103" s="53">
        <f t="shared" si="1225"/>
        <v>1.0000000000000009E-2</v>
      </c>
      <c r="L103" s="53"/>
      <c r="M103">
        <v>1</v>
      </c>
      <c r="N103" s="57">
        <v>29.6</v>
      </c>
      <c r="O103" s="60">
        <v>0</v>
      </c>
      <c r="P103" s="33">
        <v>4.63</v>
      </c>
      <c r="Q103" s="33">
        <v>1.86</v>
      </c>
      <c r="R103" s="61">
        <v>3.81</v>
      </c>
      <c r="S103" s="60"/>
      <c r="T103" s="60">
        <v>118</v>
      </c>
      <c r="U103" s="75">
        <v>8.7100000000000009</v>
      </c>
      <c r="V103" s="60">
        <v>39</v>
      </c>
      <c r="W103" s="71">
        <f t="shared" si="1226"/>
        <v>264</v>
      </c>
      <c r="X103" s="85">
        <f t="shared" si="1227"/>
        <v>50.5</v>
      </c>
      <c r="Y103" s="33">
        <v>0</v>
      </c>
      <c r="Z103" s="33">
        <f t="shared" si="1218"/>
        <v>0</v>
      </c>
      <c r="AA103" s="33">
        <v>0</v>
      </c>
      <c r="AB103" s="33">
        <f t="shared" si="1219"/>
        <v>0</v>
      </c>
      <c r="AC103" s="33">
        <v>0</v>
      </c>
      <c r="AD103" s="33">
        <f t="shared" si="1220"/>
        <v>0</v>
      </c>
      <c r="AE103" s="22">
        <f t="shared" si="1221"/>
        <v>39.25</v>
      </c>
      <c r="AF103" s="151">
        <f t="shared" si="1228"/>
        <v>15.420447289161318</v>
      </c>
      <c r="AG103" s="167">
        <f t="shared" si="1057"/>
        <v>4.4949875160050813E-2</v>
      </c>
      <c r="AH103">
        <f>LN(G103/G101)/(AE103-AE101)</f>
        <v>3.9333519234351258E-2</v>
      </c>
      <c r="AI103" s="22">
        <f t="shared" si="1229"/>
        <v>311520000</v>
      </c>
      <c r="AJ103" s="174">
        <f t="shared" ref="AJ103:AJ115" si="1235">LN(AI103/AI102)</f>
        <v>1.1206956350127435</v>
      </c>
      <c r="AK103" s="174">
        <f t="shared" ref="AK103:AK115" si="1236">LN(AI103/AI102)/(AE103-AE102)</f>
        <v>4.4354708509739181E-2</v>
      </c>
      <c r="AL103" s="172">
        <f>LN(AI103/AI101)/(AE103-AE101)</f>
        <v>3.8572934185951743E-2</v>
      </c>
      <c r="AM103" s="187">
        <f t="shared" ref="AM103:AM115" si="1237">(G102+G103)/2*(E103-E102)/24</f>
        <v>0.82064027777777782</v>
      </c>
      <c r="AN103" s="187">
        <f>AM102+AM103</f>
        <v>1.0044628472222223</v>
      </c>
      <c r="AO103" s="187">
        <f t="shared" ref="AO103" si="1238">AM102+AM103</f>
        <v>1.0044628472222223</v>
      </c>
      <c r="AP103" s="174"/>
      <c r="AQ103" s="189">
        <f t="shared" si="1230"/>
        <v>29.6</v>
      </c>
      <c r="AR103" s="189">
        <f t="shared" si="1231"/>
        <v>0</v>
      </c>
      <c r="AS103" s="189">
        <f t="shared" si="1232"/>
        <v>4.629999999999999</v>
      </c>
      <c r="AT103" s="189">
        <f t="shared" si="1233"/>
        <v>1.86</v>
      </c>
      <c r="AU103" s="189">
        <f t="shared" si="1234"/>
        <v>3.81</v>
      </c>
      <c r="AV103" s="190" t="s">
        <v>154</v>
      </c>
      <c r="AW103" s="189">
        <f t="shared" ref="AW103:AW115" si="1239">-(N103-AQ102)</f>
        <v>-0.50000000000000355</v>
      </c>
      <c r="AX103" s="189">
        <f t="shared" ref="AX103:AX115" si="1240">(O103-AR102)</f>
        <v>0</v>
      </c>
      <c r="AY103" s="189">
        <f t="shared" ref="AY103:AY115" si="1241">-(P103-AS102)</f>
        <v>1.1499999999999995</v>
      </c>
      <c r="AZ103" s="189">
        <f t="shared" ref="AZ103:AZ115" si="1242">-(Q103-AT102)</f>
        <v>-6.0000000000000053E-2</v>
      </c>
      <c r="BA103" s="189">
        <f t="shared" ref="BA103:BA115" si="1243">(R103-AU102)</f>
        <v>1.3700000000000006</v>
      </c>
      <c r="BB103" s="190" t="s">
        <v>154</v>
      </c>
      <c r="BC103" s="189">
        <f>(AW102+AW103)/$AN103</f>
        <v>2.6880038494869791</v>
      </c>
      <c r="BD103" s="189">
        <f>(AX102+AX103)/$AN103</f>
        <v>0</v>
      </c>
      <c r="BE103" s="189">
        <f>(AY102+AY103)/$AN103</f>
        <v>1.473424332311388</v>
      </c>
      <c r="BF103" s="189">
        <f>(AZ102+AZ103)/$AN103</f>
        <v>0.26880038494869918</v>
      </c>
      <c r="BG103" s="189">
        <f>(BA102+BA103)/$AN103</f>
        <v>1.9712028229571297</v>
      </c>
      <c r="BH103" s="189">
        <f t="shared" ref="BH103" si="1244">(AW102+AW103)/$AN103</f>
        <v>2.6880038494869791</v>
      </c>
      <c r="BI103" s="189">
        <f t="shared" ref="BI103" si="1245">(AX102+AX103)/$AN103</f>
        <v>0</v>
      </c>
      <c r="BJ103" s="189">
        <f t="shared" ref="BJ103" si="1246">(AY102+AY103)/$AN103</f>
        <v>1.473424332311388</v>
      </c>
      <c r="BK103" s="189">
        <f t="shared" ref="BK103" si="1247">(AZ102+AZ103)/$AN103</f>
        <v>0.26880038494869918</v>
      </c>
      <c r="BL103" s="189">
        <f t="shared" ref="BL103" si="1248">(BA102+BA103)/$AN103</f>
        <v>1.9712028229571297</v>
      </c>
      <c r="BN103" s="189">
        <v>1.0168591093096957</v>
      </c>
      <c r="BO103" s="189">
        <v>1.9524800157854196</v>
      </c>
      <c r="BP103" s="189">
        <v>1.6873503612574499</v>
      </c>
      <c r="BQ103" s="189">
        <v>4.6620177892896812</v>
      </c>
      <c r="BR103" s="189">
        <v>0.11183453254367567</v>
      </c>
      <c r="BS103" s="189">
        <v>2.0952843131250667</v>
      </c>
      <c r="BT103" s="189">
        <v>5.0885785821014364</v>
      </c>
      <c r="BU103" s="189">
        <v>0.2261637922529908</v>
      </c>
      <c r="BV103" s="189">
        <v>1.0695047140739657</v>
      </c>
      <c r="BW103" s="189">
        <v>1.3536971532889763</v>
      </c>
      <c r="BX103" s="189">
        <v>2.3268478496151381</v>
      </c>
      <c r="BY103" s="189">
        <v>3.4009945571836466</v>
      </c>
      <c r="BZ103" s="189">
        <v>2.6708757302783348</v>
      </c>
      <c r="CA103" s="189">
        <v>0.75975305492375145</v>
      </c>
      <c r="CB103" s="189">
        <v>1.3358833652439253</v>
      </c>
      <c r="CC103" s="189">
        <v>5.652811947342939</v>
      </c>
      <c r="CD103" s="189">
        <v>4.3943519389215604</v>
      </c>
      <c r="CE103" s="189">
        <v>2.6781832301725657</v>
      </c>
      <c r="CF103" s="189">
        <v>0.92477864696709133</v>
      </c>
      <c r="CG103" s="189">
        <v>0.85528956012286805</v>
      </c>
      <c r="CH103" s="189">
        <v>2.7022184220026415</v>
      </c>
      <c r="CI103" s="189">
        <v>33.342927164998443</v>
      </c>
      <c r="CJ103" s="189">
        <v>0.26433996713436309</v>
      </c>
      <c r="CK103" s="189">
        <v>3.2603977128090204E-2</v>
      </c>
      <c r="CL103" s="189">
        <v>0</v>
      </c>
      <c r="CM103" s="189">
        <v>0</v>
      </c>
      <c r="CN103" s="189">
        <v>0.57917250274158305</v>
      </c>
      <c r="CO103" s="189">
        <v>0</v>
      </c>
      <c r="CP103" s="189">
        <v>0</v>
      </c>
      <c r="CQ103" s="189">
        <v>0</v>
      </c>
      <c r="CR103" s="189">
        <v>1.5694501639707554</v>
      </c>
      <c r="CS103" s="189">
        <v>0.73239904434090908</v>
      </c>
      <c r="CT103" s="189">
        <v>2.0981929816585088</v>
      </c>
      <c r="CU103" s="189">
        <v>0</v>
      </c>
      <c r="CW103" s="189">
        <f t="shared" ref="CW103:DQ103" si="1249">(BN103*$W103/1000+($AB104-$AB102)*BN$18/1000)/(($W103+$AA103+$AC103)/1000)</f>
        <v>1.0272369281627516</v>
      </c>
      <c r="CX103" s="189">
        <f t="shared" si="1249"/>
        <v>2.0452313261759012</v>
      </c>
      <c r="CY103" s="189">
        <f t="shared" si="1249"/>
        <v>1.7529021365485533</v>
      </c>
      <c r="CZ103" s="189">
        <f t="shared" si="1249"/>
        <v>4.9256824722068639</v>
      </c>
      <c r="DA103" s="189">
        <f t="shared" si="1249"/>
        <v>0.1215329169322039</v>
      </c>
      <c r="DB103" s="189">
        <f t="shared" si="1249"/>
        <v>2.1583456993762287</v>
      </c>
      <c r="DC103" s="189">
        <f t="shared" si="1249"/>
        <v>5.0885785821014364</v>
      </c>
      <c r="DD103" s="189">
        <f t="shared" si="1249"/>
        <v>0.23386150586722304</v>
      </c>
      <c r="DE103" s="189">
        <f t="shared" si="1249"/>
        <v>1.1173780862594018</v>
      </c>
      <c r="DF103" s="189">
        <f t="shared" si="1249"/>
        <v>1.3859119974931418</v>
      </c>
      <c r="DG103" s="189">
        <f t="shared" si="1249"/>
        <v>2.4571627684377746</v>
      </c>
      <c r="DH103" s="189">
        <f t="shared" si="1249"/>
        <v>3.5804495426827194</v>
      </c>
      <c r="DI103" s="189">
        <f t="shared" si="1249"/>
        <v>2.804624416016376</v>
      </c>
      <c r="DJ103" s="189">
        <f t="shared" si="1249"/>
        <v>0.81537002764094424</v>
      </c>
      <c r="DK103" s="189">
        <f t="shared" si="1249"/>
        <v>1.3953456408680847</v>
      </c>
      <c r="DL103" s="189">
        <f t="shared" si="1249"/>
        <v>5.8196179374787036</v>
      </c>
      <c r="DM103" s="189">
        <f t="shared" si="1249"/>
        <v>4.6228139045521521</v>
      </c>
      <c r="DN103" s="189">
        <f t="shared" si="1249"/>
        <v>2.7862185784052902</v>
      </c>
      <c r="DO103" s="189">
        <f t="shared" si="1249"/>
        <v>0.97609527742125934</v>
      </c>
      <c r="DP103" s="189">
        <f t="shared" si="1249"/>
        <v>0.88320076862031649</v>
      </c>
      <c r="DQ103" s="189">
        <f t="shared" si="1249"/>
        <v>2.8274191929545966</v>
      </c>
      <c r="DR103" s="194">
        <f>(CI103*$W103/1000+($AB104-$AB102)*CI$18/1000+2220*(AD104-AD102)/1000)/(($W103+$AA103+$AC103)/1000)</f>
        <v>46.16335550375711</v>
      </c>
      <c r="DS103" s="189">
        <f t="shared" ref="DS103:ED103" si="1250">(CJ103*$W103/1000+($AB104-$AB102)*CJ$18/1000)/(($W103+$AA103+$AC103)/1000)</f>
        <v>0.27784914481508188</v>
      </c>
      <c r="DT103" s="189">
        <f t="shared" si="1250"/>
        <v>3.2603977128090204E-2</v>
      </c>
      <c r="DU103" s="189">
        <f t="shared" si="1250"/>
        <v>8.0424100331522269E-4</v>
      </c>
      <c r="DV103" s="189">
        <f t="shared" si="1250"/>
        <v>0</v>
      </c>
      <c r="DW103" s="189">
        <f t="shared" si="1250"/>
        <v>0.57917250274158294</v>
      </c>
      <c r="DX103" s="189">
        <f t="shared" si="1250"/>
        <v>0</v>
      </c>
      <c r="DY103" s="189">
        <f t="shared" si="1250"/>
        <v>0</v>
      </c>
      <c r="DZ103" s="189">
        <f t="shared" si="1250"/>
        <v>0</v>
      </c>
      <c r="EA103" s="189">
        <f t="shared" si="1250"/>
        <v>1.6142656103509854</v>
      </c>
      <c r="EB103" s="189">
        <f t="shared" si="1250"/>
        <v>0.7340687723828021</v>
      </c>
      <c r="EC103" s="189">
        <f t="shared" si="1250"/>
        <v>2.0981929816585092</v>
      </c>
      <c r="ED103" s="189">
        <f t="shared" si="1250"/>
        <v>0</v>
      </c>
      <c r="EE103" s="53" t="s">
        <v>22</v>
      </c>
      <c r="EF103" s="12" t="s">
        <v>153</v>
      </c>
      <c r="EG103" s="189">
        <f t="shared" ref="EG103" si="1251">BN103-CW101</f>
        <v>1.0168591093096957</v>
      </c>
      <c r="EH103" s="189">
        <f t="shared" ref="EH103" si="1252">BO103-CX101</f>
        <v>-0.16031028348519216</v>
      </c>
      <c r="EI103" s="189">
        <f t="shared" ref="EI103" si="1253">BP103-CY101</f>
        <v>0.21396407594099509</v>
      </c>
      <c r="EJ103" s="189">
        <f t="shared" ref="EJ103" si="1254">BQ103-CZ101</f>
        <v>-1.5580408116283389</v>
      </c>
      <c r="EK103" s="189">
        <f t="shared" ref="EK103" si="1255">BR103-DA101</f>
        <v>-7.5471634629951462E-2</v>
      </c>
      <c r="EL103" s="189">
        <f t="shared" ref="EL103" si="1256">BS103-DB101</f>
        <v>0.17641955577638946</v>
      </c>
      <c r="EM103" s="189">
        <f t="shared" ref="EM103" si="1257">BT103-DC101</f>
        <v>-2.674231551139469</v>
      </c>
      <c r="EN103" s="189">
        <f t="shared" ref="EN103" si="1258">BU103-DD101</f>
        <v>0.2261637922529908</v>
      </c>
      <c r="EO103" s="189">
        <f t="shared" ref="EO103" si="1259">BV103-DE101</f>
        <v>-1.9691890555989522E-2</v>
      </c>
      <c r="EP103" s="189">
        <f t="shared" ref="EP103" si="1260">BW103-DF101</f>
        <v>-1.2418832929818935E-2</v>
      </c>
      <c r="EQ103" s="189">
        <f t="shared" ref="EQ103" si="1261">BX103-DG101</f>
        <v>-0.16569213859003185</v>
      </c>
      <c r="ER103" s="189">
        <f t="shared" ref="ER103" si="1262">BY103-DH101</f>
        <v>-0.27158645730522224</v>
      </c>
      <c r="ES103" s="189">
        <f t="shared" ref="ES103" si="1263">BZ103-DI101</f>
        <v>-0.17952718867566553</v>
      </c>
      <c r="ET103" s="189">
        <f t="shared" ref="ET103" si="1264">CA103-DJ101</f>
        <v>-9.5631436281022886E-2</v>
      </c>
      <c r="EU103" s="189">
        <f t="shared" ref="EU103" si="1265">CB103-DK101</f>
        <v>-3.8019589480361438E-2</v>
      </c>
      <c r="EV103" s="189">
        <f t="shared" ref="EV103" si="1266">CC103-DL101</f>
        <v>0.50656975288455275</v>
      </c>
      <c r="EW103" s="189">
        <f t="shared" ref="EW103" si="1267">CD103-DM101</f>
        <v>-0.90608746368982462</v>
      </c>
      <c r="EX103" s="189">
        <f t="shared" ref="EX103" si="1268">CE103-DN101</f>
        <v>-0.17637372199329571</v>
      </c>
      <c r="EY103" s="189">
        <f t="shared" ref="EY103" si="1269">CF103-DO101</f>
        <v>-2.245463087573607E-2</v>
      </c>
      <c r="EZ103" s="189">
        <f t="shared" ref="EZ103" si="1270">CG103-DP101</f>
        <v>2.5683976222004024E-3</v>
      </c>
      <c r="FA103" s="189">
        <f>CH103-DQ101</f>
        <v>-0.23633848676479596</v>
      </c>
      <c r="FB103" s="194">
        <f>CI103-DR101</f>
        <v>-1.7558820564228199</v>
      </c>
      <c r="FC103" s="189">
        <f t="shared" ref="FC103" si="1271">CJ103-DS101</f>
        <v>0.1477028155535926</v>
      </c>
      <c r="FD103" s="189">
        <f t="shared" ref="FD103" si="1272">CK103-DT101</f>
        <v>3.2603977128090204E-2</v>
      </c>
      <c r="FE103" s="189">
        <f t="shared" ref="FE103" si="1273">CL103-DU101</f>
        <v>0</v>
      </c>
      <c r="FF103" s="189">
        <f t="shared" ref="FF103" si="1274">CM103-DV101</f>
        <v>0</v>
      </c>
      <c r="FG103" s="189">
        <f t="shared" ref="FG103" si="1275">CN103-DW101</f>
        <v>0.57917250274158305</v>
      </c>
      <c r="FH103" s="189">
        <f t="shared" ref="FH103" si="1276">CO103-DX101</f>
        <v>0</v>
      </c>
      <c r="FI103" s="189">
        <f t="shared" ref="FI103" si="1277">CP103-DY101</f>
        <v>0</v>
      </c>
      <c r="FJ103" s="189">
        <f t="shared" ref="FJ103" si="1278">CQ103-DZ101</f>
        <v>0</v>
      </c>
      <c r="FK103" s="189">
        <f t="shared" ref="FK103" si="1279">CR103-EA101</f>
        <v>0.48823263739441725</v>
      </c>
      <c r="FL103" s="189">
        <f t="shared" ref="FL103" si="1280">CS103-EB101</f>
        <v>0.62437266697051208</v>
      </c>
      <c r="FM103" s="189">
        <f t="shared" ref="FM103" si="1281">CT103-EC101</f>
        <v>1.3670687494246736</v>
      </c>
      <c r="FN103" s="189">
        <f t="shared" ref="FN103" si="1282">CU103-ED101</f>
        <v>0</v>
      </c>
      <c r="FO103" s="198">
        <f>BA102+BA103</f>
        <v>1.9800000000000006</v>
      </c>
    </row>
    <row r="104" spans="1:171" x14ac:dyDescent="0.2">
      <c r="A104" s="19" t="s">
        <v>22</v>
      </c>
      <c r="B104" s="8" t="s">
        <v>156</v>
      </c>
      <c r="C104" s="28">
        <v>42413</v>
      </c>
      <c r="D104" s="29">
        <v>0.37916666666666665</v>
      </c>
      <c r="E104" s="10">
        <f t="shared" ref="E104:E114" si="1283">F104*24</f>
        <v>61.1</v>
      </c>
      <c r="F104" s="76">
        <f t="shared" si="1224"/>
        <v>2.5458333333333334</v>
      </c>
      <c r="G104" s="53">
        <v>2.99</v>
      </c>
      <c r="H104" s="53">
        <v>3</v>
      </c>
      <c r="I104">
        <v>99.5</v>
      </c>
      <c r="J104">
        <v>13.5</v>
      </c>
      <c r="K104" s="53">
        <f t="shared" si="1225"/>
        <v>9.9999999999997868E-3</v>
      </c>
      <c r="L104" s="53"/>
      <c r="M104">
        <v>3</v>
      </c>
      <c r="N104" s="57">
        <v>29.6</v>
      </c>
      <c r="O104" s="60">
        <v>0</v>
      </c>
      <c r="P104" s="61">
        <v>3.54</v>
      </c>
      <c r="Q104" s="33">
        <v>2.2599999999999998</v>
      </c>
      <c r="R104" s="61">
        <v>5.85</v>
      </c>
      <c r="S104" s="60"/>
      <c r="T104" s="60">
        <v>120</v>
      </c>
      <c r="U104" s="75">
        <v>8.64</v>
      </c>
      <c r="V104" s="60">
        <v>4</v>
      </c>
      <c r="W104" s="71">
        <f t="shared" si="1226"/>
        <v>230.2</v>
      </c>
      <c r="X104" s="85">
        <f t="shared" si="1227"/>
        <v>54.5</v>
      </c>
      <c r="Y104" s="33">
        <v>0</v>
      </c>
      <c r="Z104" s="33">
        <f t="shared" si="1218"/>
        <v>0</v>
      </c>
      <c r="AA104" s="33">
        <v>4</v>
      </c>
      <c r="AB104" s="33">
        <f t="shared" si="1219"/>
        <v>4</v>
      </c>
      <c r="AC104" s="33">
        <v>1.2</v>
      </c>
      <c r="AD104" s="33">
        <f t="shared" si="1220"/>
        <v>1.2</v>
      </c>
      <c r="AE104" s="22">
        <f t="shared" si="1221"/>
        <v>61.1</v>
      </c>
      <c r="AF104" s="54">
        <f t="shared" si="1228"/>
        <v>16.289454285700195</v>
      </c>
      <c r="AG104" s="167">
        <f t="shared" si="1057"/>
        <v>4.2551896975973537E-2</v>
      </c>
      <c r="AH104"/>
      <c r="AI104" s="22">
        <f t="shared" si="1229"/>
        <v>672750000</v>
      </c>
      <c r="AJ104" s="174">
        <f t="shared" si="1235"/>
        <v>0.76991024798312568</v>
      </c>
      <c r="AK104" s="174">
        <f t="shared" si="1236"/>
        <v>3.5236166955749458E-2</v>
      </c>
      <c r="AL104" s="172"/>
      <c r="AM104" s="187">
        <f t="shared" si="1237"/>
        <v>1.8982187500000001</v>
      </c>
      <c r="AN104" s="187"/>
      <c r="AO104" s="187"/>
      <c r="AP104" s="174"/>
      <c r="AQ104" s="189">
        <f t="shared" si="1230"/>
        <v>43.324214103653361</v>
      </c>
      <c r="AR104" s="189">
        <f t="shared" si="1231"/>
        <v>0</v>
      </c>
      <c r="AS104" s="189">
        <f t="shared" si="1232"/>
        <v>3.4618011894647411</v>
      </c>
      <c r="AT104" s="189">
        <f t="shared" si="1233"/>
        <v>2.2807646559048429</v>
      </c>
      <c r="AU104" s="189">
        <f t="shared" si="1234"/>
        <v>5.7207731520815628</v>
      </c>
      <c r="AV104" s="190" t="s">
        <v>157</v>
      </c>
      <c r="AW104" s="189">
        <f t="shared" si="1239"/>
        <v>0</v>
      </c>
      <c r="AX104" s="189">
        <f t="shared" si="1240"/>
        <v>0</v>
      </c>
      <c r="AY104" s="189">
        <f t="shared" si="1241"/>
        <v>1.089999999999999</v>
      </c>
      <c r="AZ104" s="189">
        <f t="shared" si="1242"/>
        <v>-0.39999999999999969</v>
      </c>
      <c r="BA104" s="189">
        <f t="shared" si="1243"/>
        <v>2.0399999999999996</v>
      </c>
      <c r="BB104" s="190" t="s">
        <v>157</v>
      </c>
      <c r="BC104" s="189"/>
      <c r="BD104" s="189"/>
      <c r="BE104" s="189"/>
      <c r="BF104" s="189"/>
      <c r="BG104" s="189"/>
      <c r="BH104" s="189"/>
      <c r="BI104" s="189"/>
      <c r="BJ104" s="189"/>
      <c r="BK104" s="189"/>
      <c r="BL104" s="189"/>
      <c r="BN104" s="189"/>
      <c r="BO104" s="189"/>
      <c r="BP104" s="189"/>
      <c r="BQ104" s="189"/>
      <c r="BR104" s="189"/>
      <c r="BS104" s="189"/>
      <c r="BT104" s="189"/>
      <c r="BU104" s="189"/>
      <c r="BV104" s="189"/>
      <c r="BW104" s="189"/>
      <c r="BX104" s="189"/>
      <c r="BY104" s="189"/>
      <c r="BZ104" s="189"/>
      <c r="CA104" s="189"/>
      <c r="CB104" s="189"/>
      <c r="CC104" s="189"/>
      <c r="CD104" s="189"/>
      <c r="CE104" s="189"/>
      <c r="CF104" s="189"/>
      <c r="CG104" s="189"/>
      <c r="CH104" s="189"/>
      <c r="CI104" s="189"/>
      <c r="CJ104" s="189"/>
      <c r="CK104" s="189"/>
      <c r="CL104" s="189"/>
      <c r="CM104" s="189"/>
      <c r="CN104" s="189"/>
      <c r="CO104" s="189"/>
      <c r="CP104" s="189"/>
      <c r="CQ104" s="189"/>
      <c r="CR104" s="189"/>
      <c r="CS104" s="189"/>
      <c r="CT104" s="189"/>
      <c r="CU104" s="189"/>
      <c r="CW104" s="189"/>
      <c r="CX104" s="189"/>
      <c r="CY104" s="189"/>
      <c r="CZ104" s="189"/>
      <c r="DA104" s="189"/>
      <c r="DB104" s="189"/>
      <c r="DC104" s="189"/>
      <c r="DD104" s="189"/>
      <c r="DE104" s="189"/>
      <c r="DF104" s="189"/>
      <c r="DG104" s="189"/>
      <c r="DH104" s="189"/>
      <c r="DI104" s="189"/>
      <c r="DJ104" s="189"/>
      <c r="DK104" s="189"/>
      <c r="DL104" s="189"/>
      <c r="DM104" s="189"/>
      <c r="DN104" s="189"/>
      <c r="DO104" s="189"/>
      <c r="DP104" s="189"/>
      <c r="DQ104" s="189"/>
      <c r="DR104" s="194"/>
      <c r="DS104" s="189"/>
      <c r="DT104" s="189"/>
      <c r="DU104" s="189"/>
      <c r="DV104" s="189"/>
      <c r="DW104" s="189"/>
      <c r="DX104" s="189"/>
      <c r="DY104" s="189"/>
      <c r="DZ104" s="189"/>
      <c r="EA104" s="189"/>
      <c r="EB104" s="189"/>
      <c r="EC104" s="189"/>
      <c r="ED104" s="189"/>
      <c r="EE104" s="53" t="s">
        <v>22</v>
      </c>
      <c r="EF104" s="12" t="s">
        <v>156</v>
      </c>
      <c r="EG104" s="189"/>
      <c r="EH104" s="189"/>
      <c r="EI104" s="189"/>
      <c r="EJ104" s="189"/>
      <c r="EK104" s="189"/>
      <c r="EL104" s="189"/>
      <c r="EM104" s="189"/>
      <c r="EN104" s="189"/>
      <c r="EO104" s="189"/>
      <c r="EP104" s="189"/>
      <c r="EQ104" s="189"/>
      <c r="ER104" s="189"/>
      <c r="ES104" s="189"/>
      <c r="ET104" s="189"/>
      <c r="EU104" s="189"/>
      <c r="EV104" s="189"/>
      <c r="EW104" s="189"/>
      <c r="EX104" s="189"/>
      <c r="EY104" s="189"/>
      <c r="EZ104" s="189"/>
      <c r="FA104" s="189"/>
      <c r="FB104" s="194"/>
      <c r="FC104" s="189"/>
      <c r="FD104" s="189"/>
      <c r="FE104" s="189"/>
      <c r="FF104" s="189"/>
      <c r="FG104" s="189"/>
      <c r="FH104" s="189"/>
      <c r="FI104" s="189"/>
      <c r="FJ104" s="189"/>
      <c r="FK104" s="189"/>
      <c r="FL104" s="189"/>
      <c r="FM104" s="189"/>
      <c r="FN104" s="189"/>
      <c r="FO104" s="6"/>
    </row>
    <row r="105" spans="1:171" x14ac:dyDescent="0.2">
      <c r="A105" s="19" t="s">
        <v>22</v>
      </c>
      <c r="B105" s="8" t="s">
        <v>158</v>
      </c>
      <c r="C105" s="28">
        <v>42414</v>
      </c>
      <c r="D105" s="29">
        <v>0.42083333333333334</v>
      </c>
      <c r="E105" s="10">
        <f t="shared" si="1283"/>
        <v>86.1</v>
      </c>
      <c r="F105" s="76">
        <f t="shared" si="1224"/>
        <v>3.5874999999999999</v>
      </c>
      <c r="G105" s="53">
        <v>6.05</v>
      </c>
      <c r="H105" s="53">
        <v>6.08</v>
      </c>
      <c r="I105">
        <v>99.5</v>
      </c>
      <c r="J105">
        <v>13.6</v>
      </c>
      <c r="K105" s="53">
        <f t="shared" si="1225"/>
        <v>3.0000000000000249E-2</v>
      </c>
      <c r="L105" s="53"/>
      <c r="M105">
        <v>2</v>
      </c>
      <c r="N105" s="57">
        <v>26.6</v>
      </c>
      <c r="O105" s="60">
        <v>0</v>
      </c>
      <c r="P105" s="61">
        <v>1.21</v>
      </c>
      <c r="Q105" s="33">
        <v>2.3199999999999998</v>
      </c>
      <c r="R105" s="61">
        <v>8.14</v>
      </c>
      <c r="S105" s="60"/>
      <c r="T105" s="60">
        <v>117</v>
      </c>
      <c r="U105" s="75">
        <v>7.96</v>
      </c>
      <c r="V105" s="60">
        <v>10</v>
      </c>
      <c r="W105" s="71">
        <f t="shared" si="1226"/>
        <v>234.2</v>
      </c>
      <c r="X105" s="85">
        <f t="shared" si="1227"/>
        <v>64.5</v>
      </c>
      <c r="Y105" s="33">
        <v>0</v>
      </c>
      <c r="Z105" s="33">
        <f t="shared" si="1218"/>
        <v>0</v>
      </c>
      <c r="AA105" s="33">
        <v>8</v>
      </c>
      <c r="AB105" s="33">
        <f t="shared" si="1219"/>
        <v>12</v>
      </c>
      <c r="AC105" s="33">
        <v>0</v>
      </c>
      <c r="AD105" s="33">
        <f t="shared" si="1220"/>
        <v>1.2</v>
      </c>
      <c r="AE105" s="22">
        <f t="shared" si="1221"/>
        <v>86.1</v>
      </c>
      <c r="AF105" s="54">
        <f t="shared" si="1228"/>
        <v>24.587189498035571</v>
      </c>
      <c r="AG105" s="167">
        <f t="shared" si="1057"/>
        <v>2.8191395385606204E-2</v>
      </c>
      <c r="AH105">
        <f>LN(G105/G103)/(AE105-AE103)</f>
        <v>3.4888875849843688E-2</v>
      </c>
      <c r="AI105" s="22">
        <f t="shared" si="1229"/>
        <v>1368510000</v>
      </c>
      <c r="AJ105" s="174">
        <f t="shared" si="1235"/>
        <v>0.71010404611775491</v>
      </c>
      <c r="AK105" s="174">
        <f t="shared" si="1236"/>
        <v>2.8404161844710205E-2</v>
      </c>
      <c r="AL105" s="172">
        <f>LN(AI105/AI103)/(AE105-AE103)</f>
        <v>3.1590486533636726E-2</v>
      </c>
      <c r="AM105" s="187">
        <f t="shared" si="1237"/>
        <v>4.7083333333333313</v>
      </c>
      <c r="AN105" s="187">
        <f>AM104+AM105</f>
        <v>6.6065520833333311</v>
      </c>
      <c r="AO105" s="187">
        <f t="shared" ref="AO105" si="1284">AM104+AM105</f>
        <v>6.6065520833333311</v>
      </c>
      <c r="AP105" s="174"/>
      <c r="AQ105" s="189">
        <f t="shared" si="1230"/>
        <v>31.671841453344346</v>
      </c>
      <c r="AR105" s="189">
        <f t="shared" si="1231"/>
        <v>0</v>
      </c>
      <c r="AS105" s="189">
        <f t="shared" si="1232"/>
        <v>1.1700330305532618</v>
      </c>
      <c r="AT105" s="189">
        <f t="shared" si="1233"/>
        <v>2.3807762180016514</v>
      </c>
      <c r="AU105" s="189">
        <f t="shared" si="1234"/>
        <v>7.8711312964492164</v>
      </c>
      <c r="AV105" s="190" t="s">
        <v>159</v>
      </c>
      <c r="AW105" s="189">
        <f t="shared" si="1239"/>
        <v>16.72421410365336</v>
      </c>
      <c r="AX105" s="189">
        <f t="shared" si="1240"/>
        <v>0</v>
      </c>
      <c r="AY105" s="189">
        <f t="shared" si="1241"/>
        <v>2.2518011894647412</v>
      </c>
      <c r="AZ105" s="189">
        <f t="shared" si="1242"/>
        <v>-3.9235344095156943E-2</v>
      </c>
      <c r="BA105" s="189">
        <f t="shared" si="1243"/>
        <v>2.4192268479184378</v>
      </c>
      <c r="BB105" s="190" t="s">
        <v>159</v>
      </c>
      <c r="BC105" s="189">
        <f>(AW104+AW105)/$AN105</f>
        <v>2.5314587537793494</v>
      </c>
      <c r="BD105" s="189">
        <f>(AX104+AX105)/$AN105</f>
        <v>0</v>
      </c>
      <c r="BE105" s="189">
        <f>(AY104+AY105)/$AN105</f>
        <v>0.5058313545874048</v>
      </c>
      <c r="BF105" s="189">
        <f>(AZ104+AZ105)/$AN105</f>
        <v>-6.6484807590215911E-2</v>
      </c>
      <c r="BG105" s="189">
        <f>(BA104+BA105)/$AN105</f>
        <v>0.67497036149430267</v>
      </c>
      <c r="BH105" s="189">
        <f t="shared" ref="BH105" si="1285">(AW104+AW105)/$AN105</f>
        <v>2.5314587537793494</v>
      </c>
      <c r="BI105" s="189">
        <f t="shared" ref="BI105" si="1286">(AX104+AX105)/$AN105</f>
        <v>0</v>
      </c>
      <c r="BJ105" s="189">
        <f t="shared" ref="BJ105" si="1287">(AY104+AY105)/$AN105</f>
        <v>0.5058313545874048</v>
      </c>
      <c r="BK105" s="189">
        <f t="shared" ref="BK105" si="1288">(AZ104+AZ105)/$AN105</f>
        <v>-6.6484807590215911E-2</v>
      </c>
      <c r="BL105" s="189">
        <f t="shared" ref="BL105" si="1289">(BA104+BA105)/$AN105</f>
        <v>0.67497036149430267</v>
      </c>
      <c r="BN105" s="189">
        <v>4.4222693291387234</v>
      </c>
      <c r="BO105" s="189">
        <v>1.4664950843639077</v>
      </c>
      <c r="BP105" s="189">
        <v>2.1226931098304642</v>
      </c>
      <c r="BQ105" s="189">
        <v>0.64673392180798983</v>
      </c>
      <c r="BR105" s="189">
        <v>0</v>
      </c>
      <c r="BS105" s="189">
        <v>2.599892576770412</v>
      </c>
      <c r="BT105" s="189">
        <v>0.80494766459557821</v>
      </c>
      <c r="BU105" s="189">
        <v>0.87897563926913058</v>
      </c>
      <c r="BV105" s="189">
        <v>0.83985887500885481</v>
      </c>
      <c r="BW105" s="189">
        <v>1.3238172807591346</v>
      </c>
      <c r="BX105" s="189">
        <v>1.9028323906693956</v>
      </c>
      <c r="BY105" s="189">
        <v>2.7358200335228293</v>
      </c>
      <c r="BZ105" s="189">
        <v>1.8910598833990413</v>
      </c>
      <c r="CA105" s="189">
        <v>0.57631099019013698</v>
      </c>
      <c r="CB105" s="189">
        <v>1.0645002169431528</v>
      </c>
      <c r="CC105" s="189">
        <v>4.5384354742781516</v>
      </c>
      <c r="CD105" s="189">
        <v>1.9379247084620761</v>
      </c>
      <c r="CE105" s="189">
        <v>2.1100144348418191</v>
      </c>
      <c r="CF105" s="189">
        <v>0.84119070273457863</v>
      </c>
      <c r="CG105" s="189">
        <v>0.55447854151089548</v>
      </c>
      <c r="CH105" s="189">
        <v>2.186937698070873</v>
      </c>
      <c r="CI105" s="189">
        <v>30.425097640375338</v>
      </c>
      <c r="CJ105" s="189">
        <v>0.44152834237709337</v>
      </c>
      <c r="CK105" s="189">
        <v>0.10981204524576542</v>
      </c>
      <c r="CL105" s="189">
        <v>0</v>
      </c>
      <c r="CM105" s="189">
        <v>0.25410946076277557</v>
      </c>
      <c r="CN105" s="189">
        <v>1.7885979794980609</v>
      </c>
      <c r="CO105" s="189">
        <v>2.3739976869108705E-2</v>
      </c>
      <c r="CP105" s="189">
        <v>0</v>
      </c>
      <c r="CQ105" s="189">
        <v>0</v>
      </c>
      <c r="CR105" s="189">
        <v>3.3481674792619458</v>
      </c>
      <c r="CS105" s="189">
        <v>0.67779682805090202</v>
      </c>
      <c r="CT105" s="189">
        <v>2.698832488673323</v>
      </c>
      <c r="CU105" s="189">
        <v>0</v>
      </c>
      <c r="CW105" s="189">
        <f t="shared" ref="CW105:DQ105" si="1290">(BN105*$W105/1000+($AB106-$AB104)*BN$18/1000)/(($W105+$AA105+$AC105)/1000)</f>
        <v>4.3344556539921708</v>
      </c>
      <c r="CX105" s="189">
        <f t="shared" si="1290"/>
        <v>1.9387193656685608</v>
      </c>
      <c r="CY105" s="189">
        <f t="shared" si="1290"/>
        <v>2.4205570603141173</v>
      </c>
      <c r="CZ105" s="189">
        <f t="shared" si="1290"/>
        <v>2.1054648529382032</v>
      </c>
      <c r="DA105" s="189">
        <f t="shared" si="1290"/>
        <v>5.4442293206618461E-2</v>
      </c>
      <c r="DB105" s="189">
        <f t="shared" si="1290"/>
        <v>2.8680144600607362</v>
      </c>
      <c r="DC105" s="189">
        <f t="shared" si="1290"/>
        <v>0.77835979788721887</v>
      </c>
      <c r="DD105" s="189">
        <f t="shared" si="1290"/>
        <v>0.89315403033336305</v>
      </c>
      <c r="DE105" s="189">
        <f t="shared" si="1290"/>
        <v>1.0808570823715635</v>
      </c>
      <c r="DF105" s="189">
        <f t="shared" si="1290"/>
        <v>1.4609302614936943</v>
      </c>
      <c r="DG105" s="189">
        <f t="shared" si="1290"/>
        <v>2.5715091227333997</v>
      </c>
      <c r="DH105" s="189">
        <f t="shared" si="1290"/>
        <v>3.6528325769429677</v>
      </c>
      <c r="DI105" s="189">
        <f t="shared" si="1290"/>
        <v>2.5794010644983341</v>
      </c>
      <c r="DJ105" s="189">
        <f t="shared" si="1290"/>
        <v>0.8694833608952327</v>
      </c>
      <c r="DK105" s="189">
        <f t="shared" si="1290"/>
        <v>1.363133198788991</v>
      </c>
      <c r="DL105" s="189">
        <f t="shared" si="1290"/>
        <v>5.3249009589782377</v>
      </c>
      <c r="DM105" s="189">
        <f t="shared" si="1290"/>
        <v>3.1563949429940936</v>
      </c>
      <c r="DN105" s="189">
        <f t="shared" si="1290"/>
        <v>2.646780512374757</v>
      </c>
      <c r="DO105" s="189">
        <f t="shared" si="1290"/>
        <v>1.1014737958130683</v>
      </c>
      <c r="DP105" s="189">
        <f t="shared" si="1290"/>
        <v>0.69284456438886222</v>
      </c>
      <c r="DQ105" s="189">
        <f t="shared" si="1290"/>
        <v>2.8175217880861978</v>
      </c>
      <c r="DR105" s="194">
        <f>(CI105*$W105/1000+($AB106-$AB104)*CI$18/1000+2220*(AD106-AD104)/1000)/(($W105+$AA105+$AC105)/1000)</f>
        <v>51.158597178993361</v>
      </c>
      <c r="DS105" s="189">
        <f t="shared" ref="DS105:ED105" si="1291">(CJ105*$W105/1000+($AB106-$AB104)*CJ$18/1000)/(($W105+$AA105+$AC105)/1000)</f>
        <v>0.50277876036094393</v>
      </c>
      <c r="DT105" s="189">
        <f t="shared" si="1291"/>
        <v>0.10618489263649158</v>
      </c>
      <c r="DU105" s="189">
        <f t="shared" si="1291"/>
        <v>4.5146410739363213E-3</v>
      </c>
      <c r="DV105" s="189">
        <f t="shared" si="1291"/>
        <v>0.2457160846847318</v>
      </c>
      <c r="DW105" s="189">
        <f t="shared" si="1291"/>
        <v>1.7295195986723608</v>
      </c>
      <c r="DX105" s="189">
        <f t="shared" si="1291"/>
        <v>2.295583229870049E-2</v>
      </c>
      <c r="DY105" s="189">
        <f t="shared" si="1291"/>
        <v>0</v>
      </c>
      <c r="DZ105" s="189">
        <f t="shared" si="1291"/>
        <v>0</v>
      </c>
      <c r="EA105" s="189">
        <f t="shared" si="1291"/>
        <v>3.4891490691234863</v>
      </c>
      <c r="EB105" s="189">
        <f t="shared" si="1291"/>
        <v>0.66478191319272928</v>
      </c>
      <c r="EC105" s="189">
        <f t="shared" si="1291"/>
        <v>2.6096885584116114</v>
      </c>
      <c r="ED105" s="189">
        <f t="shared" si="1291"/>
        <v>0</v>
      </c>
      <c r="EE105" s="53" t="s">
        <v>22</v>
      </c>
      <c r="EF105" s="12" t="s">
        <v>158</v>
      </c>
      <c r="EG105" s="189">
        <f t="shared" ref="EG105" si="1292">BN105-CW103</f>
        <v>3.395032400975972</v>
      </c>
      <c r="EH105" s="189">
        <f t="shared" ref="EH105" si="1293">BO105-CX103</f>
        <v>-0.57873624181199346</v>
      </c>
      <c r="EI105" s="189">
        <f t="shared" ref="EI105" si="1294">BP105-CY103</f>
        <v>0.36979097328191091</v>
      </c>
      <c r="EJ105" s="189">
        <f t="shared" ref="EJ105" si="1295">BQ105-CZ103</f>
        <v>-4.2789485503988738</v>
      </c>
      <c r="EK105" s="189">
        <f t="shared" ref="EK105" si="1296">BR105-DA103</f>
        <v>-0.1215329169322039</v>
      </c>
      <c r="EL105" s="189">
        <f t="shared" ref="EL105" si="1297">BS105-DB103</f>
        <v>0.4415468773941833</v>
      </c>
      <c r="EM105" s="189">
        <f t="shared" ref="EM105" si="1298">BT105-DC103</f>
        <v>-4.2836309175058584</v>
      </c>
      <c r="EN105" s="189">
        <f t="shared" ref="EN105" si="1299">BU105-DD103</f>
        <v>0.64511413340190749</v>
      </c>
      <c r="EO105" s="189">
        <f t="shared" ref="EO105" si="1300">BV105-DE103</f>
        <v>-0.27751921125054702</v>
      </c>
      <c r="EP105" s="189">
        <f t="shared" ref="EP105" si="1301">BW105-DF103</f>
        <v>-6.2094716734007127E-2</v>
      </c>
      <c r="EQ105" s="189">
        <f t="shared" ref="EQ105" si="1302">BX105-DG103</f>
        <v>-0.55433037776837901</v>
      </c>
      <c r="ER105" s="189">
        <f t="shared" ref="ER105" si="1303">BY105-DH103</f>
        <v>-0.8446295091598901</v>
      </c>
      <c r="ES105" s="189">
        <f t="shared" ref="ES105" si="1304">BZ105-DI103</f>
        <v>-0.91356453261733472</v>
      </c>
      <c r="ET105" s="189">
        <f t="shared" ref="ET105" si="1305">CA105-DJ103</f>
        <v>-0.23905903745080725</v>
      </c>
      <c r="EU105" s="189">
        <f t="shared" ref="EU105" si="1306">CB105-DK103</f>
        <v>-0.33084542392493188</v>
      </c>
      <c r="EV105" s="189">
        <f t="shared" ref="EV105" si="1307">CC105-DL103</f>
        <v>-1.281182463200552</v>
      </c>
      <c r="EW105" s="189">
        <f t="shared" ref="EW105" si="1308">CD105-DM103</f>
        <v>-2.6848891960900758</v>
      </c>
      <c r="EX105" s="189">
        <f t="shared" ref="EX105" si="1309">CE105-DN103</f>
        <v>-0.67620414356347114</v>
      </c>
      <c r="EY105" s="189">
        <f t="shared" ref="EY105" si="1310">CF105-DO103</f>
        <v>-0.13490457468668071</v>
      </c>
      <c r="EZ105" s="189">
        <f t="shared" ref="EZ105" si="1311">CG105-DP103</f>
        <v>-0.32872222710942101</v>
      </c>
      <c r="FA105" s="189">
        <f t="shared" ref="FA105" si="1312">CH105-DQ103</f>
        <v>-0.64048149488372363</v>
      </c>
      <c r="FB105" s="194">
        <f>CI105-DR103</f>
        <v>-15.738257863381772</v>
      </c>
      <c r="FC105" s="189">
        <f t="shared" ref="FC105" si="1313">CJ105-DS103</f>
        <v>0.16367919756201149</v>
      </c>
      <c r="FD105" s="189">
        <f t="shared" ref="FD105" si="1314">CK105-DT103</f>
        <v>7.7208068117675221E-2</v>
      </c>
      <c r="FE105" s="189">
        <f t="shared" ref="FE105" si="1315">CL105-DU103</f>
        <v>-8.0424100331522269E-4</v>
      </c>
      <c r="FF105" s="189">
        <f t="shared" ref="FF105" si="1316">CM105-DV103</f>
        <v>0.25410946076277557</v>
      </c>
      <c r="FG105" s="189">
        <f t="shared" ref="FG105" si="1317">CN105-DW103</f>
        <v>1.2094254767564778</v>
      </c>
      <c r="FH105" s="189">
        <f t="shared" ref="FH105" si="1318">CO105-DX103</f>
        <v>2.3739976869108705E-2</v>
      </c>
      <c r="FI105" s="189">
        <f t="shared" ref="FI105" si="1319">CP105-DY103</f>
        <v>0</v>
      </c>
      <c r="FJ105" s="189">
        <f t="shared" ref="FJ105" si="1320">CQ105-DZ103</f>
        <v>0</v>
      </c>
      <c r="FK105" s="189">
        <f t="shared" ref="FK105" si="1321">CR105-EA103</f>
        <v>1.7339018689109604</v>
      </c>
      <c r="FL105" s="189">
        <f t="shared" ref="FL105" si="1322">CS105-EB103</f>
        <v>-5.6271944331900081E-2</v>
      </c>
      <c r="FM105" s="189">
        <f t="shared" ref="FM105" si="1323">CT105-EC103</f>
        <v>0.60063950701481383</v>
      </c>
      <c r="FN105" s="189">
        <f t="shared" ref="FN105" si="1324">CU105-ED103</f>
        <v>0</v>
      </c>
      <c r="FO105" s="198">
        <f>BA104+BA105</f>
        <v>4.4592268479184369</v>
      </c>
    </row>
    <row r="106" spans="1:171" x14ac:dyDescent="0.2">
      <c r="A106" s="19" t="s">
        <v>22</v>
      </c>
      <c r="B106" s="12" t="s">
        <v>161</v>
      </c>
      <c r="C106" s="28">
        <v>42415</v>
      </c>
      <c r="D106" s="29">
        <v>0.42708333333333331</v>
      </c>
      <c r="E106" s="10">
        <f t="shared" si="1283"/>
        <v>110.25</v>
      </c>
      <c r="F106" s="76">
        <f t="shared" si="1224"/>
        <v>4.59375</v>
      </c>
      <c r="G106" s="53">
        <v>10.199999999999999</v>
      </c>
      <c r="H106" s="53">
        <v>10.3</v>
      </c>
      <c r="I106">
        <v>99.6</v>
      </c>
      <c r="J106">
        <v>13.8</v>
      </c>
      <c r="K106" s="53">
        <f t="shared" si="1225"/>
        <v>0.10000000000000142</v>
      </c>
      <c r="L106" s="53"/>
      <c r="M106">
        <v>1</v>
      </c>
      <c r="N106" s="57">
        <v>33.700000000000003</v>
      </c>
      <c r="O106" s="60">
        <v>0</v>
      </c>
      <c r="P106" s="61">
        <v>0</v>
      </c>
      <c r="Q106" s="33">
        <v>2.69</v>
      </c>
      <c r="R106" s="61">
        <v>3.49</v>
      </c>
      <c r="S106" s="60"/>
      <c r="T106" s="83">
        <v>114</v>
      </c>
      <c r="U106" s="75">
        <v>7.1</v>
      </c>
      <c r="V106" s="57">
        <v>4</v>
      </c>
      <c r="W106" s="71">
        <f t="shared" si="1226"/>
        <v>237.49999999999997</v>
      </c>
      <c r="X106" s="85">
        <f t="shared" si="1227"/>
        <v>68.5</v>
      </c>
      <c r="Y106" s="33">
        <v>0</v>
      </c>
      <c r="Z106" s="33">
        <f t="shared" si="1218"/>
        <v>0</v>
      </c>
      <c r="AA106" s="33">
        <v>12.6</v>
      </c>
      <c r="AB106" s="33">
        <f t="shared" si="1219"/>
        <v>24.6</v>
      </c>
      <c r="AC106" s="33">
        <v>0.7</v>
      </c>
      <c r="AD106" s="33">
        <f t="shared" si="1220"/>
        <v>1.9</v>
      </c>
      <c r="AE106" s="22">
        <f t="shared" si="1221"/>
        <v>110.25</v>
      </c>
      <c r="AF106" s="54">
        <f t="shared" si="1228"/>
        <v>32.047789889479184</v>
      </c>
      <c r="AG106" s="167">
        <f t="shared" si="1057"/>
        <v>2.1628548581675996E-2</v>
      </c>
      <c r="AH106"/>
      <c r="AI106" s="22">
        <f t="shared" si="1229"/>
        <v>2286839999.9999995</v>
      </c>
      <c r="AJ106" s="174">
        <f t="shared" si="1235"/>
        <v>0.5134483952035146</v>
      </c>
      <c r="AK106" s="174">
        <f t="shared" si="1236"/>
        <v>2.1260803114017162E-2</v>
      </c>
      <c r="AL106" s="172"/>
      <c r="AM106" s="187">
        <f t="shared" si="1237"/>
        <v>8.1757812500000018</v>
      </c>
      <c r="AN106" s="187"/>
      <c r="AO106" s="187"/>
      <c r="AP106" s="174"/>
      <c r="AQ106" s="189">
        <f t="shared" si="1230"/>
        <v>47.159649122807025</v>
      </c>
      <c r="AR106" s="189">
        <f t="shared" si="1231"/>
        <v>0</v>
      </c>
      <c r="AS106" s="189">
        <f t="shared" si="1232"/>
        <v>0</v>
      </c>
      <c r="AT106" s="189">
        <f t="shared" si="1233"/>
        <v>2.7563437001594897</v>
      </c>
      <c r="AU106" s="189">
        <f t="shared" si="1234"/>
        <v>3.3049242424242431</v>
      </c>
      <c r="AV106" s="190" t="s">
        <v>162</v>
      </c>
      <c r="AW106" s="189">
        <f t="shared" si="1239"/>
        <v>-2.0281585466556571</v>
      </c>
      <c r="AX106" s="189">
        <f t="shared" si="1240"/>
        <v>0</v>
      </c>
      <c r="AY106" s="189">
        <f t="shared" si="1241"/>
        <v>1.1700330305532618</v>
      </c>
      <c r="AZ106" s="189">
        <f t="shared" si="1242"/>
        <v>-0.30922378199834855</v>
      </c>
      <c r="BA106" s="189">
        <f t="shared" si="1243"/>
        <v>-4.3811312964492162</v>
      </c>
      <c r="BB106" s="190" t="s">
        <v>162</v>
      </c>
      <c r="BC106" s="189"/>
      <c r="BD106" s="189"/>
      <c r="BE106" s="189"/>
      <c r="BF106" s="189"/>
      <c r="BG106" s="189"/>
      <c r="BH106" s="189"/>
      <c r="BI106" s="189"/>
      <c r="BJ106" s="189"/>
      <c r="BK106" s="189"/>
      <c r="BL106" s="189"/>
      <c r="BN106" s="189"/>
      <c r="BO106" s="189"/>
      <c r="BP106" s="189"/>
      <c r="BQ106" s="189"/>
      <c r="BR106" s="189"/>
      <c r="BS106" s="189"/>
      <c r="BT106" s="189"/>
      <c r="BU106" s="189"/>
      <c r="BV106" s="189"/>
      <c r="BW106" s="189"/>
      <c r="BX106" s="189"/>
      <c r="BY106" s="189"/>
      <c r="BZ106" s="189"/>
      <c r="CA106" s="189"/>
      <c r="CB106" s="189"/>
      <c r="CC106" s="189"/>
      <c r="CD106" s="189"/>
      <c r="CE106" s="189"/>
      <c r="CF106" s="189"/>
      <c r="CG106" s="189"/>
      <c r="CH106" s="189"/>
      <c r="CI106" s="189"/>
      <c r="CJ106" s="189"/>
      <c r="CK106" s="189"/>
      <c r="CL106" s="189"/>
      <c r="CM106" s="189"/>
      <c r="CN106" s="189"/>
      <c r="CO106" s="189"/>
      <c r="CP106" s="189"/>
      <c r="CQ106" s="189"/>
      <c r="CR106" s="189"/>
      <c r="CS106" s="189"/>
      <c r="CT106" s="189"/>
      <c r="CU106" s="189"/>
      <c r="CW106" s="189"/>
      <c r="CX106" s="189"/>
      <c r="CY106" s="189"/>
      <c r="CZ106" s="189"/>
      <c r="DA106" s="189"/>
      <c r="DB106" s="189"/>
      <c r="DC106" s="189"/>
      <c r="DD106" s="189"/>
      <c r="DE106" s="189"/>
      <c r="DF106" s="189"/>
      <c r="DG106" s="189"/>
      <c r="DH106" s="189"/>
      <c r="DI106" s="189"/>
      <c r="DJ106" s="189"/>
      <c r="DK106" s="189"/>
      <c r="DL106" s="189"/>
      <c r="DM106" s="189"/>
      <c r="DN106" s="189"/>
      <c r="DO106" s="189"/>
      <c r="DP106" s="189"/>
      <c r="DQ106" s="189"/>
      <c r="DR106" s="194"/>
      <c r="DS106" s="189"/>
      <c r="DT106" s="189"/>
      <c r="DU106" s="189"/>
      <c r="DV106" s="189"/>
      <c r="DW106" s="189"/>
      <c r="DX106" s="189"/>
      <c r="DY106" s="189"/>
      <c r="DZ106" s="189"/>
      <c r="EA106" s="189"/>
      <c r="EB106" s="189"/>
      <c r="EC106" s="189"/>
      <c r="ED106" s="189"/>
      <c r="EE106" s="53" t="s">
        <v>22</v>
      </c>
      <c r="EF106" s="12" t="s">
        <v>161</v>
      </c>
      <c r="EG106" s="189"/>
      <c r="EH106" s="189"/>
      <c r="EI106" s="189"/>
      <c r="EJ106" s="189"/>
      <c r="EK106" s="189"/>
      <c r="EL106" s="189"/>
      <c r="EM106" s="189"/>
      <c r="EN106" s="189"/>
      <c r="EO106" s="189"/>
      <c r="EP106" s="189"/>
      <c r="EQ106" s="189"/>
      <c r="ER106" s="189"/>
      <c r="ES106" s="189"/>
      <c r="ET106" s="189"/>
      <c r="EU106" s="189"/>
      <c r="EV106" s="189"/>
      <c r="EW106" s="189"/>
      <c r="EX106" s="189"/>
      <c r="EY106" s="189"/>
      <c r="EZ106" s="189"/>
      <c r="FA106" s="189"/>
      <c r="FB106" s="194"/>
      <c r="FC106" s="189"/>
      <c r="FD106" s="189"/>
      <c r="FE106" s="189"/>
      <c r="FF106" s="189"/>
      <c r="FG106" s="189"/>
      <c r="FH106" s="189"/>
      <c r="FI106" s="189"/>
      <c r="FJ106" s="189"/>
      <c r="FK106" s="189"/>
      <c r="FL106" s="189"/>
      <c r="FM106" s="189"/>
      <c r="FN106" s="189"/>
      <c r="FO106" s="6"/>
    </row>
    <row r="107" spans="1:171" x14ac:dyDescent="0.2">
      <c r="A107" s="19" t="s">
        <v>22</v>
      </c>
      <c r="B107" s="12" t="s">
        <v>163</v>
      </c>
      <c r="C107" s="28">
        <v>42416</v>
      </c>
      <c r="D107" s="29">
        <v>0.37847222222222227</v>
      </c>
      <c r="E107" s="10">
        <f t="shared" si="1283"/>
        <v>133.08333333333334</v>
      </c>
      <c r="F107" s="76">
        <f t="shared" si="1224"/>
        <v>5.5451388888888893</v>
      </c>
      <c r="G107" s="53">
        <v>11.7</v>
      </c>
      <c r="H107" s="53">
        <v>11.9</v>
      </c>
      <c r="I107">
        <v>98.9</v>
      </c>
      <c r="J107">
        <v>14.4</v>
      </c>
      <c r="K107" s="53">
        <f t="shared" si="1225"/>
        <v>0.20000000000000107</v>
      </c>
      <c r="L107" s="53"/>
      <c r="M107">
        <v>3</v>
      </c>
      <c r="N107" s="57">
        <v>34.299999999999997</v>
      </c>
      <c r="O107" s="60">
        <v>0</v>
      </c>
      <c r="P107" s="61">
        <v>0.32</v>
      </c>
      <c r="Q107" s="33">
        <v>2.85</v>
      </c>
      <c r="R107" s="61">
        <v>3.24</v>
      </c>
      <c r="S107" s="60"/>
      <c r="T107" s="60">
        <v>109</v>
      </c>
      <c r="U107" s="75">
        <v>6.32</v>
      </c>
      <c r="V107" s="60">
        <v>9.5</v>
      </c>
      <c r="W107" s="71">
        <f t="shared" si="1226"/>
        <v>248.89999999999998</v>
      </c>
      <c r="X107" s="85">
        <f t="shared" si="1227"/>
        <v>78</v>
      </c>
      <c r="Y107" s="33">
        <v>0</v>
      </c>
      <c r="Z107" s="33">
        <f t="shared" si="1218"/>
        <v>0</v>
      </c>
      <c r="AA107" s="33">
        <v>15.4</v>
      </c>
      <c r="AB107" s="33">
        <f t="shared" si="1219"/>
        <v>40</v>
      </c>
      <c r="AC107" s="33">
        <v>0</v>
      </c>
      <c r="AD107" s="33">
        <f t="shared" si="1220"/>
        <v>1.9</v>
      </c>
      <c r="AE107" s="22">
        <f t="shared" si="1221"/>
        <v>133.08333333333334</v>
      </c>
      <c r="AF107" s="54">
        <f t="shared" si="1228"/>
        <v>115.35518404075044</v>
      </c>
      <c r="AG107" s="167">
        <f t="shared" si="1057"/>
        <v>6.0088082414664927E-3</v>
      </c>
      <c r="AH107">
        <f>LN(G107/G105)/(AE107-AE105)</f>
        <v>1.4037543166249595E-2</v>
      </c>
      <c r="AI107" s="22">
        <f t="shared" si="1229"/>
        <v>2731949999.9999995</v>
      </c>
      <c r="AJ107" s="174">
        <f t="shared" si="1235"/>
        <v>0.17784468798437747</v>
      </c>
      <c r="AK107" s="174">
        <f t="shared" si="1236"/>
        <v>7.788818451870543E-3</v>
      </c>
      <c r="AL107" s="172">
        <f>LN(AI107/AI105)/(AE107-AE105)</f>
        <v>1.4713581054016853E-2</v>
      </c>
      <c r="AM107" s="187">
        <f t="shared" si="1237"/>
        <v>10.417708333333337</v>
      </c>
      <c r="AN107" s="187">
        <f>AM106+AM107</f>
        <v>18.593489583333337</v>
      </c>
      <c r="AO107" s="187">
        <f t="shared" ref="AO107" si="1325">AM106+AM107</f>
        <v>18.593489583333337</v>
      </c>
      <c r="AP107" s="174"/>
      <c r="AQ107" s="189">
        <f t="shared" si="1230"/>
        <v>42.798259553537648</v>
      </c>
      <c r="AR107" s="189">
        <f t="shared" si="1231"/>
        <v>0</v>
      </c>
      <c r="AS107" s="189">
        <f t="shared" si="1232"/>
        <v>0.30135452137722285</v>
      </c>
      <c r="AT107" s="189">
        <f t="shared" si="1233"/>
        <v>2.9263299281119943</v>
      </c>
      <c r="AU107" s="189">
        <f t="shared" si="1234"/>
        <v>3.0512145289443819</v>
      </c>
      <c r="AV107" s="190" t="s">
        <v>164</v>
      </c>
      <c r="AW107" s="189">
        <f t="shared" si="1239"/>
        <v>12.859649122807028</v>
      </c>
      <c r="AX107" s="189">
        <f t="shared" si="1240"/>
        <v>0</v>
      </c>
      <c r="AY107" s="189">
        <f t="shared" si="1241"/>
        <v>-0.32</v>
      </c>
      <c r="AZ107" s="189">
        <f t="shared" si="1242"/>
        <v>-9.3656299840510382E-2</v>
      </c>
      <c r="BA107" s="189">
        <f t="shared" si="1243"/>
        <v>-6.4924242424242884E-2</v>
      </c>
      <c r="BB107" s="190" t="s">
        <v>164</v>
      </c>
      <c r="BC107" s="189">
        <f>(AW106+AW107)/$AN107</f>
        <v>0.58254210580570109</v>
      </c>
      <c r="BD107" s="189">
        <f>(AX106+AX107)/$AN107</f>
        <v>0</v>
      </c>
      <c r="BE107" s="189">
        <f>(AY106+AY107)/$AN107</f>
        <v>4.5716702437352402E-2</v>
      </c>
      <c r="BF107" s="189">
        <f>(AZ106+AZ107)/$AN107</f>
        <v>-2.1667803670376587E-2</v>
      </c>
      <c r="BG107" s="189">
        <f>(BA106+BA107)/$AN107</f>
        <v>-0.23911894101141584</v>
      </c>
      <c r="BH107" s="189">
        <f t="shared" ref="BH107" si="1326">(AW106+AW107)/$AN107</f>
        <v>0.58254210580570109</v>
      </c>
      <c r="BI107" s="189">
        <f t="shared" ref="BI107" si="1327">(AX106+AX107)/$AN107</f>
        <v>0</v>
      </c>
      <c r="BJ107" s="189">
        <f t="shared" ref="BJ107" si="1328">(AY106+AY107)/$AN107</f>
        <v>4.5716702437352402E-2</v>
      </c>
      <c r="BK107" s="189">
        <f t="shared" ref="BK107" si="1329">(AZ106+AZ107)/$AN107</f>
        <v>-2.1667803670376587E-2</v>
      </c>
      <c r="BL107" s="189">
        <f t="shared" ref="BL107" si="1330">(BA106+BA107)/$AN107</f>
        <v>-0.23911894101141584</v>
      </c>
      <c r="BN107" s="189">
        <v>4.6938120545569104</v>
      </c>
      <c r="BO107" s="189">
        <v>1.1889633244607665</v>
      </c>
      <c r="BP107" s="189">
        <v>1.8335238388805057</v>
      </c>
      <c r="BQ107" s="189">
        <v>3.9772406956106329E-2</v>
      </c>
      <c r="BR107" s="189">
        <v>0</v>
      </c>
      <c r="BS107" s="189">
        <v>3.0552000330481079</v>
      </c>
      <c r="BT107" s="189">
        <v>0.14878884742986659</v>
      </c>
      <c r="BU107" s="189">
        <v>2.2896979400130477</v>
      </c>
      <c r="BV107" s="189">
        <v>0.78627413047342321</v>
      </c>
      <c r="BW107" s="189">
        <v>1.3530765500565227</v>
      </c>
      <c r="BX107" s="189">
        <v>1.5995784624047578</v>
      </c>
      <c r="BY107" s="189">
        <v>2.167618135966435</v>
      </c>
      <c r="BZ107" s="189">
        <v>1.6492231623162892</v>
      </c>
      <c r="CA107" s="189">
        <v>0.54830228693351246</v>
      </c>
      <c r="CB107" s="189">
        <v>0.86513885209594787</v>
      </c>
      <c r="CC107" s="189">
        <v>4.3768175284776705</v>
      </c>
      <c r="CD107" s="189">
        <v>0.79067328105252699</v>
      </c>
      <c r="CE107" s="189">
        <v>1.9448058133090578</v>
      </c>
      <c r="CF107" s="189">
        <v>0.84832719165103654</v>
      </c>
      <c r="CG107" s="189">
        <v>0.33917902506929515</v>
      </c>
      <c r="CH107" s="189">
        <v>1.7849210937991298</v>
      </c>
      <c r="CI107" s="189">
        <v>35.349423534915253</v>
      </c>
      <c r="CJ107" s="189">
        <v>1.388416308630295</v>
      </c>
      <c r="CK107" s="189">
        <v>0.32693013181020525</v>
      </c>
      <c r="CL107" s="189">
        <v>0</v>
      </c>
      <c r="CM107" s="189">
        <v>0.61361846102630491</v>
      </c>
      <c r="CN107" s="189">
        <v>3.1417472588306574</v>
      </c>
      <c r="CO107" s="189">
        <v>2.5258129816857176E-2</v>
      </c>
      <c r="CP107" s="189">
        <v>0.3446722976147959</v>
      </c>
      <c r="CQ107" s="189">
        <v>0.43315384602102946</v>
      </c>
      <c r="CR107" s="189">
        <v>0.19498606010414102</v>
      </c>
      <c r="CS107" s="189">
        <v>2.6219439903391391</v>
      </c>
      <c r="CT107" s="189">
        <v>3.1496070622229908</v>
      </c>
      <c r="CU107" s="189">
        <v>0</v>
      </c>
      <c r="CW107" s="189">
        <f t="shared" ref="CW107:DQ107" si="1331">(BN107*$W107/1000+($AB108-$AB106)*BN$18/1000)/(($W107+$AA107+$AC107)/1000)</f>
        <v>4.4602263922113554</v>
      </c>
      <c r="CX107" s="189">
        <f t="shared" si="1331"/>
        <v>1.4763730735496399</v>
      </c>
      <c r="CY107" s="189">
        <f t="shared" si="1331"/>
        <v>1.9787775554416784</v>
      </c>
      <c r="CZ107" s="189">
        <f t="shared" si="1331"/>
        <v>1.0514117889080568</v>
      </c>
      <c r="DA107" s="189">
        <f t="shared" si="1331"/>
        <v>3.7296397625804383E-2</v>
      </c>
      <c r="DB107" s="189">
        <f t="shared" si="1331"/>
        <v>3.1196930806332013</v>
      </c>
      <c r="DC107" s="189">
        <f t="shared" si="1331"/>
        <v>0.14011934969842524</v>
      </c>
      <c r="DD107" s="189">
        <f t="shared" si="1331"/>
        <v>2.1858863919286922</v>
      </c>
      <c r="DE107" s="189">
        <f t="shared" si="1331"/>
        <v>0.92456347546012985</v>
      </c>
      <c r="DF107" s="189">
        <f t="shared" si="1331"/>
        <v>1.3981230456230886</v>
      </c>
      <c r="DG107" s="189">
        <f t="shared" si="1331"/>
        <v>2.0075185879071968</v>
      </c>
      <c r="DH107" s="189">
        <f t="shared" si="1331"/>
        <v>2.7314347381888151</v>
      </c>
      <c r="DI107" s="189">
        <f t="shared" si="1331"/>
        <v>2.0674756310430173</v>
      </c>
      <c r="DJ107" s="189">
        <f t="shared" si="1331"/>
        <v>0.7302365882993036</v>
      </c>
      <c r="DK107" s="189">
        <f t="shared" si="1331"/>
        <v>1.0433996111656343</v>
      </c>
      <c r="DL107" s="189">
        <f t="shared" si="1331"/>
        <v>4.7632670874464011</v>
      </c>
      <c r="DM107" s="189">
        <f t="shared" si="1331"/>
        <v>1.6231832066625294</v>
      </c>
      <c r="DN107" s="189">
        <f t="shared" si="1331"/>
        <v>2.2469515507997189</v>
      </c>
      <c r="DO107" s="189">
        <f t="shared" si="1331"/>
        <v>0.99624238061127246</v>
      </c>
      <c r="DP107" s="189">
        <f t="shared" si="1331"/>
        <v>0.42675221966157401</v>
      </c>
      <c r="DQ107" s="189">
        <f t="shared" si="1331"/>
        <v>2.1623947175261859</v>
      </c>
      <c r="DR107" s="194">
        <f>(CI107*$W107/1000+($AB108-$AB106)*CI$18/1000+2220*(AD108-AD106)/1000)/(($W107+$AA107+$AC107)/1000)</f>
        <v>43.786435419427619</v>
      </c>
      <c r="DS107" s="189">
        <f t="shared" ref="DS107:ED107" si="1332">(CJ107*$W107/1000+($AB108-$AB106)*CJ$18/1000)/(($W107+$AA107+$AC107)/1000)</f>
        <v>1.3594685865030764</v>
      </c>
      <c r="DT107" s="189">
        <f t="shared" si="1332"/>
        <v>0.30788085436080243</v>
      </c>
      <c r="DU107" s="189">
        <f t="shared" si="1332"/>
        <v>3.0928133021929337E-3</v>
      </c>
      <c r="DV107" s="189">
        <f t="shared" si="1332"/>
        <v>0.57786468009628178</v>
      </c>
      <c r="DW107" s="189">
        <f t="shared" si="1332"/>
        <v>2.9586866921034831</v>
      </c>
      <c r="DX107" s="189">
        <f t="shared" si="1332"/>
        <v>2.3786411318258614E-2</v>
      </c>
      <c r="DY107" s="189">
        <f t="shared" si="1332"/>
        <v>0.32458923524904537</v>
      </c>
      <c r="DZ107" s="189">
        <f t="shared" si="1332"/>
        <v>0.4079152185949082</v>
      </c>
      <c r="EA107" s="189">
        <f t="shared" si="1332"/>
        <v>0.35596840734311935</v>
      </c>
      <c r="EB107" s="189">
        <f t="shared" si="1332"/>
        <v>2.4755920195883152</v>
      </c>
      <c r="EC107" s="189">
        <f t="shared" si="1332"/>
        <v>2.9660885273829072</v>
      </c>
      <c r="ED107" s="189">
        <f t="shared" si="1332"/>
        <v>0</v>
      </c>
      <c r="EE107" s="53" t="s">
        <v>22</v>
      </c>
      <c r="EF107" s="12" t="s">
        <v>163</v>
      </c>
      <c r="EG107" s="189">
        <f t="shared" ref="EG107" si="1333">BN107-CW105</f>
        <v>0.35935640056473961</v>
      </c>
      <c r="EH107" s="189">
        <f t="shared" ref="EH107" si="1334">BO107-CX105</f>
        <v>-0.74975604120779438</v>
      </c>
      <c r="EI107" s="189">
        <f t="shared" ref="EI107" si="1335">BP107-CY105</f>
        <v>-0.58703322143361159</v>
      </c>
      <c r="EJ107" s="189">
        <f t="shared" ref="EJ107" si="1336">BQ107-CZ105</f>
        <v>-2.0656924459820969</v>
      </c>
      <c r="EK107" s="189">
        <f t="shared" ref="EK107" si="1337">BR107-DA105</f>
        <v>-5.4442293206618461E-2</v>
      </c>
      <c r="EL107" s="189">
        <f t="shared" ref="EL107" si="1338">BS107-DB105</f>
        <v>0.18718557298737171</v>
      </c>
      <c r="EM107" s="189">
        <f t="shared" ref="EM107" si="1339">BT107-DC105</f>
        <v>-0.62957095045735234</v>
      </c>
      <c r="EN107" s="189">
        <f t="shared" ref="EN107" si="1340">BU107-DD105</f>
        <v>1.3965439096796848</v>
      </c>
      <c r="EO107" s="189">
        <f t="shared" ref="EO107" si="1341">BV107-DE105</f>
        <v>-0.29458295189814032</v>
      </c>
      <c r="EP107" s="189">
        <f t="shared" ref="EP107" si="1342">BW107-DF105</f>
        <v>-0.1078537114371716</v>
      </c>
      <c r="EQ107" s="189">
        <f t="shared" ref="EQ107" si="1343">BX107-DG105</f>
        <v>-0.97193066032864195</v>
      </c>
      <c r="ER107" s="189">
        <f t="shared" ref="ER107" si="1344">BY107-DH105</f>
        <v>-1.4852144409765327</v>
      </c>
      <c r="ES107" s="189">
        <f t="shared" ref="ES107" si="1345">BZ107-DI105</f>
        <v>-0.93017790218204488</v>
      </c>
      <c r="ET107" s="189">
        <f t="shared" ref="ET107" si="1346">CA107-DJ105</f>
        <v>-0.32118107396172024</v>
      </c>
      <c r="EU107" s="189">
        <f t="shared" ref="EU107" si="1347">CB107-DK105</f>
        <v>-0.4979943466930431</v>
      </c>
      <c r="EV107" s="189">
        <f t="shared" ref="EV107" si="1348">CC107-DL105</f>
        <v>-0.9480834305005672</v>
      </c>
      <c r="EW107" s="189">
        <f t="shared" ref="EW107" si="1349">CD107-DM105</f>
        <v>-2.3657216619415666</v>
      </c>
      <c r="EX107" s="189">
        <f t="shared" ref="EX107" si="1350">CE107-DN105</f>
        <v>-0.7019746990656992</v>
      </c>
      <c r="EY107" s="189">
        <f t="shared" ref="EY107" si="1351">CF107-DO105</f>
        <v>-0.25314660416203172</v>
      </c>
      <c r="EZ107" s="189">
        <f t="shared" ref="EZ107" si="1352">CG107-DP105</f>
        <v>-0.35366553931956707</v>
      </c>
      <c r="FA107" s="189">
        <f t="shared" ref="FA107" si="1353">CH107-DQ105</f>
        <v>-1.032600694287068</v>
      </c>
      <c r="FB107" s="194">
        <f>CI107-DR105</f>
        <v>-15.809173644078108</v>
      </c>
      <c r="FC107" s="189">
        <f t="shared" ref="FC107" si="1354">CJ107-DS105</f>
        <v>0.88563754826935104</v>
      </c>
      <c r="FD107" s="189">
        <f t="shared" ref="FD107" si="1355">CK107-DT105</f>
        <v>0.22074523917371366</v>
      </c>
      <c r="FE107" s="189">
        <f t="shared" ref="FE107" si="1356">CL107-DU105</f>
        <v>-4.5146410739363213E-3</v>
      </c>
      <c r="FF107" s="189">
        <f t="shared" ref="FF107" si="1357">CM107-DV105</f>
        <v>0.36790237634157308</v>
      </c>
      <c r="FG107" s="189">
        <f t="shared" ref="FG107" si="1358">CN107-DW105</f>
        <v>1.4122276601582966</v>
      </c>
      <c r="FH107" s="189">
        <f t="shared" ref="FH107" si="1359">CO107-DX105</f>
        <v>2.302297518156686E-3</v>
      </c>
      <c r="FI107" s="189">
        <f t="shared" ref="FI107" si="1360">CP107-DY105</f>
        <v>0.3446722976147959</v>
      </c>
      <c r="FJ107" s="189">
        <f t="shared" ref="FJ107" si="1361">CQ107-DZ105</f>
        <v>0.43315384602102946</v>
      </c>
      <c r="FK107" s="189">
        <f t="shared" ref="FK107" si="1362">CR107-EA105</f>
        <v>-3.2941630090193454</v>
      </c>
      <c r="FL107" s="189">
        <f t="shared" ref="FL107" si="1363">CS107-EB105</f>
        <v>1.9571620771464098</v>
      </c>
      <c r="FM107" s="189">
        <f t="shared" ref="FM107" si="1364">CT107-EC105</f>
        <v>0.5399185038113794</v>
      </c>
      <c r="FN107" s="189">
        <f t="shared" ref="FN107" si="1365">CU107-ED105</f>
        <v>0</v>
      </c>
      <c r="FO107" s="198">
        <f>BA106+BA107</f>
        <v>-4.4460555388734591</v>
      </c>
    </row>
    <row r="108" spans="1:171" x14ac:dyDescent="0.2">
      <c r="A108" s="19" t="s">
        <v>22</v>
      </c>
      <c r="B108" s="12" t="s">
        <v>166</v>
      </c>
      <c r="C108" s="28">
        <v>42417</v>
      </c>
      <c r="D108" s="62">
        <v>0.41666666666666669</v>
      </c>
      <c r="E108" s="10">
        <f t="shared" si="1283"/>
        <v>158</v>
      </c>
      <c r="F108" s="76">
        <f t="shared" si="1224"/>
        <v>6.5833333333333339</v>
      </c>
      <c r="G108" s="53">
        <v>12.7</v>
      </c>
      <c r="H108" s="53">
        <v>12.9</v>
      </c>
      <c r="I108">
        <v>98.4</v>
      </c>
      <c r="J108">
        <v>14.3</v>
      </c>
      <c r="K108" s="53">
        <f t="shared" si="1225"/>
        <v>0.20000000000000107</v>
      </c>
      <c r="L108" s="53"/>
      <c r="M108">
        <v>2</v>
      </c>
      <c r="N108" s="57">
        <v>33</v>
      </c>
      <c r="O108" s="60">
        <v>0</v>
      </c>
      <c r="P108" s="61">
        <v>0</v>
      </c>
      <c r="Q108" s="33">
        <v>3.02</v>
      </c>
      <c r="R108" s="61">
        <v>4.88</v>
      </c>
      <c r="S108" s="60"/>
      <c r="T108" s="60">
        <v>103</v>
      </c>
      <c r="U108" s="75">
        <v>5.74</v>
      </c>
      <c r="V108" s="60">
        <v>4</v>
      </c>
      <c r="W108" s="71">
        <f t="shared" si="1226"/>
        <v>239.39999999999998</v>
      </c>
      <c r="X108" s="85">
        <f t="shared" si="1227"/>
        <v>82</v>
      </c>
      <c r="Y108" s="33">
        <v>0</v>
      </c>
      <c r="Z108" s="33">
        <f t="shared" si="1218"/>
        <v>0</v>
      </c>
      <c r="AA108" s="33">
        <v>0</v>
      </c>
      <c r="AB108" s="33">
        <f t="shared" si="1219"/>
        <v>40</v>
      </c>
      <c r="AC108" s="33">
        <v>0</v>
      </c>
      <c r="AD108" s="33">
        <f t="shared" si="1220"/>
        <v>1.9</v>
      </c>
      <c r="AE108" s="22">
        <f t="shared" si="1221"/>
        <v>158</v>
      </c>
      <c r="AF108" s="54">
        <f t="shared" si="1228"/>
        <v>210.58716680436504</v>
      </c>
      <c r="AG108" s="167">
        <f t="shared" si="1057"/>
        <v>3.2914977255184656E-3</v>
      </c>
      <c r="AH108"/>
      <c r="AI108" s="22">
        <f t="shared" si="1229"/>
        <v>3040379999.9999995</v>
      </c>
      <c r="AJ108" s="174">
        <f t="shared" si="1235"/>
        <v>0.10696686767575593</v>
      </c>
      <c r="AK108" s="174">
        <f t="shared" si="1236"/>
        <v>4.2929846558831825E-3</v>
      </c>
      <c r="AL108" s="172"/>
      <c r="AM108" s="187">
        <f t="shared" si="1237"/>
        <v>12.665972222222216</v>
      </c>
      <c r="AN108" s="187"/>
      <c r="AO108" s="187"/>
      <c r="AP108" s="174"/>
      <c r="AQ108" s="189">
        <f t="shared" si="1230"/>
        <v>33</v>
      </c>
      <c r="AR108" s="189">
        <f t="shared" si="1231"/>
        <v>0</v>
      </c>
      <c r="AS108" s="189">
        <f t="shared" si="1232"/>
        <v>0</v>
      </c>
      <c r="AT108" s="189">
        <f t="shared" si="1233"/>
        <v>3.02</v>
      </c>
      <c r="AU108" s="189">
        <f t="shared" si="1234"/>
        <v>4.8800000000000008</v>
      </c>
      <c r="AV108" s="190" t="s">
        <v>167</v>
      </c>
      <c r="AW108" s="189">
        <f t="shared" si="1239"/>
        <v>9.7982595535376475</v>
      </c>
      <c r="AX108" s="189">
        <f t="shared" si="1240"/>
        <v>0</v>
      </c>
      <c r="AY108" s="189">
        <f t="shared" si="1241"/>
        <v>0.30135452137722285</v>
      </c>
      <c r="AZ108" s="189">
        <f t="shared" si="1242"/>
        <v>-9.367007188800569E-2</v>
      </c>
      <c r="BA108" s="189">
        <f t="shared" si="1243"/>
        <v>1.828785471055618</v>
      </c>
      <c r="BB108" s="190" t="s">
        <v>167</v>
      </c>
      <c r="BC108" s="189"/>
      <c r="BD108" s="189"/>
      <c r="BE108" s="189"/>
      <c r="BF108" s="189"/>
      <c r="BG108" s="189"/>
      <c r="BH108" s="189"/>
      <c r="BI108" s="189"/>
      <c r="BJ108" s="189"/>
      <c r="BK108" s="189"/>
      <c r="BL108" s="189"/>
      <c r="BN108" s="189"/>
      <c r="BO108" s="189"/>
      <c r="BP108" s="189"/>
      <c r="BQ108" s="189"/>
      <c r="BR108" s="189"/>
      <c r="BS108" s="189"/>
      <c r="BT108" s="189"/>
      <c r="BU108" s="189"/>
      <c r="BV108" s="189"/>
      <c r="BW108" s="189"/>
      <c r="BX108" s="189"/>
      <c r="BY108" s="189"/>
      <c r="BZ108" s="189"/>
      <c r="CA108" s="189"/>
      <c r="CB108" s="189"/>
      <c r="CC108" s="189"/>
      <c r="CD108" s="189"/>
      <c r="CE108" s="189"/>
      <c r="CF108" s="189"/>
      <c r="CG108" s="189"/>
      <c r="CH108" s="189"/>
      <c r="CI108" s="189"/>
      <c r="CJ108" s="189"/>
      <c r="CK108" s="189"/>
      <c r="CL108" s="189"/>
      <c r="CM108" s="189"/>
      <c r="CN108" s="189"/>
      <c r="CO108" s="189"/>
      <c r="CP108" s="189"/>
      <c r="CQ108" s="189"/>
      <c r="CR108" s="189"/>
      <c r="CS108" s="189"/>
      <c r="CT108" s="189"/>
      <c r="CU108" s="189"/>
      <c r="CW108" s="189"/>
      <c r="CX108" s="189"/>
      <c r="CY108" s="189"/>
      <c r="CZ108" s="189"/>
      <c r="DA108" s="189"/>
      <c r="DB108" s="189"/>
      <c r="DC108" s="189"/>
      <c r="DD108" s="189"/>
      <c r="DE108" s="189"/>
      <c r="DF108" s="189"/>
      <c r="DG108" s="189"/>
      <c r="DH108" s="189"/>
      <c r="DI108" s="189"/>
      <c r="DJ108" s="189"/>
      <c r="DK108" s="189"/>
      <c r="DL108" s="189"/>
      <c r="DM108" s="189"/>
      <c r="DN108" s="189"/>
      <c r="DO108" s="189"/>
      <c r="DP108" s="189"/>
      <c r="DQ108" s="189"/>
      <c r="DR108" s="194"/>
      <c r="DS108" s="189"/>
      <c r="DT108" s="189"/>
      <c r="DU108" s="189"/>
      <c r="DV108" s="189"/>
      <c r="DW108" s="189"/>
      <c r="DX108" s="189"/>
      <c r="DY108" s="189"/>
      <c r="DZ108" s="189"/>
      <c r="EA108" s="189"/>
      <c r="EB108" s="189"/>
      <c r="EC108" s="189"/>
      <c r="ED108" s="189"/>
      <c r="EE108" s="53" t="s">
        <v>22</v>
      </c>
      <c r="EF108" s="12" t="s">
        <v>166</v>
      </c>
      <c r="EG108" s="189"/>
      <c r="EH108" s="189"/>
      <c r="EI108" s="189"/>
      <c r="EJ108" s="189"/>
      <c r="EK108" s="189"/>
      <c r="EL108" s="189"/>
      <c r="EM108" s="189"/>
      <c r="EN108" s="189"/>
      <c r="EO108" s="189"/>
      <c r="EP108" s="189"/>
      <c r="EQ108" s="189"/>
      <c r="ER108" s="189"/>
      <c r="ES108" s="189"/>
      <c r="ET108" s="189"/>
      <c r="EU108" s="189"/>
      <c r="EV108" s="189"/>
      <c r="EW108" s="189"/>
      <c r="EX108" s="189"/>
      <c r="EY108" s="189"/>
      <c r="EZ108" s="189"/>
      <c r="FA108" s="189"/>
      <c r="FB108" s="194"/>
      <c r="FC108" s="189"/>
      <c r="FD108" s="189"/>
      <c r="FE108" s="189"/>
      <c r="FF108" s="189"/>
      <c r="FG108" s="189"/>
      <c r="FH108" s="189"/>
      <c r="FI108" s="189"/>
      <c r="FJ108" s="189"/>
      <c r="FK108" s="189"/>
      <c r="FL108" s="189"/>
      <c r="FM108" s="189"/>
      <c r="FN108" s="189"/>
      <c r="FO108" s="6"/>
    </row>
    <row r="109" spans="1:171" x14ac:dyDescent="0.2">
      <c r="A109" s="19" t="s">
        <v>22</v>
      </c>
      <c r="B109" s="12" t="s">
        <v>168</v>
      </c>
      <c r="C109" s="28">
        <v>42418</v>
      </c>
      <c r="D109" s="63">
        <v>0.375</v>
      </c>
      <c r="E109" s="10">
        <f t="shared" si="1283"/>
        <v>181</v>
      </c>
      <c r="F109" s="76">
        <f t="shared" si="1224"/>
        <v>7.541666666666667</v>
      </c>
      <c r="G109" s="53">
        <v>13.5</v>
      </c>
      <c r="H109" s="53">
        <v>13.8</v>
      </c>
      <c r="I109">
        <v>97.6</v>
      </c>
      <c r="J109">
        <v>14.3</v>
      </c>
      <c r="K109" s="53">
        <f t="shared" si="1225"/>
        <v>0.30000000000000071</v>
      </c>
      <c r="L109" s="53"/>
      <c r="M109">
        <v>2</v>
      </c>
      <c r="N109" s="57">
        <v>19.600000000000001</v>
      </c>
      <c r="O109" s="60">
        <v>0</v>
      </c>
      <c r="P109" s="61">
        <v>0</v>
      </c>
      <c r="Q109" s="33">
        <v>3.1</v>
      </c>
      <c r="R109" s="61">
        <v>6.03</v>
      </c>
      <c r="S109" s="60"/>
      <c r="T109" s="60">
        <v>104</v>
      </c>
      <c r="U109" s="75">
        <v>6.16</v>
      </c>
      <c r="V109" s="60">
        <v>9</v>
      </c>
      <c r="W109" s="71">
        <f t="shared" si="1226"/>
        <v>236.7</v>
      </c>
      <c r="X109" s="85">
        <f t="shared" si="1227"/>
        <v>91</v>
      </c>
      <c r="Y109" s="33">
        <v>0</v>
      </c>
      <c r="Z109" s="33">
        <f t="shared" si="1218"/>
        <v>0</v>
      </c>
      <c r="AA109" s="33">
        <v>0</v>
      </c>
      <c r="AB109" s="33">
        <f t="shared" si="1219"/>
        <v>40</v>
      </c>
      <c r="AC109" s="33">
        <v>1.3</v>
      </c>
      <c r="AD109" s="33">
        <f t="shared" si="1220"/>
        <v>3.2</v>
      </c>
      <c r="AE109" s="22">
        <f t="shared" si="1221"/>
        <v>181</v>
      </c>
      <c r="AF109" s="54">
        <f t="shared" si="1228"/>
        <v>260.97540496603563</v>
      </c>
      <c r="AG109" s="167">
        <f t="shared" si="1057"/>
        <v>2.6559866078190554E-3</v>
      </c>
      <c r="AH109">
        <f>LN(G109/G107)/(AE109-AE107)</f>
        <v>2.9864523890227508E-3</v>
      </c>
      <c r="AI109" s="22">
        <f t="shared" si="1229"/>
        <v>3177899999.9999995</v>
      </c>
      <c r="AJ109" s="174">
        <f t="shared" si="1235"/>
        <v>4.4238093682141759E-2</v>
      </c>
      <c r="AK109" s="174">
        <f t="shared" si="1236"/>
        <v>1.9233953774844242E-3</v>
      </c>
      <c r="AL109" s="172">
        <f>LN(AI109/AI107)/(AE109-AE107)</f>
        <v>3.1555818022517782E-3</v>
      </c>
      <c r="AM109" s="187">
        <f t="shared" si="1237"/>
        <v>12.554166666666667</v>
      </c>
      <c r="AN109" s="187">
        <f>AM108+AM109</f>
        <v>25.220138888888883</v>
      </c>
      <c r="AO109" s="187">
        <f t="shared" ref="AO109" si="1366">AM108+AM109</f>
        <v>25.220138888888883</v>
      </c>
      <c r="AP109" s="174"/>
      <c r="AQ109" s="189">
        <f t="shared" si="1230"/>
        <v>31.618991596638654</v>
      </c>
      <c r="AR109" s="189">
        <f t="shared" si="1231"/>
        <v>0</v>
      </c>
      <c r="AS109" s="189">
        <f t="shared" si="1232"/>
        <v>0</v>
      </c>
      <c r="AT109" s="189">
        <f t="shared" si="1233"/>
        <v>3.0830672268907566</v>
      </c>
      <c r="AU109" s="189">
        <f t="shared" si="1234"/>
        <v>5.9970630252100836</v>
      </c>
      <c r="AV109" s="190" t="s">
        <v>169</v>
      </c>
      <c r="AW109" s="189">
        <f t="shared" si="1239"/>
        <v>13.399999999999999</v>
      </c>
      <c r="AX109" s="189">
        <f t="shared" si="1240"/>
        <v>0</v>
      </c>
      <c r="AY109" s="189">
        <f t="shared" si="1241"/>
        <v>0</v>
      </c>
      <c r="AZ109" s="189">
        <f t="shared" si="1242"/>
        <v>-8.0000000000000071E-2</v>
      </c>
      <c r="BA109" s="189">
        <f t="shared" si="1243"/>
        <v>1.1499999999999995</v>
      </c>
      <c r="BB109" s="190" t="s">
        <v>169</v>
      </c>
      <c r="BC109" s="189">
        <f>(AW108+AW109)/$AN109</f>
        <v>0.9198307612714216</v>
      </c>
      <c r="BD109" s="189">
        <f>(AX108+AX109)/$AN109</f>
        <v>0</v>
      </c>
      <c r="BE109" s="189">
        <f>(AY108+AY109)/$AN109</f>
        <v>1.1948963592345211E-2</v>
      </c>
      <c r="BF109" s="189">
        <f>(AZ108+AZ109)/$AN109</f>
        <v>-6.8861663551154657E-3</v>
      </c>
      <c r="BG109" s="189">
        <f>(BA108+BA109)/$AN109</f>
        <v>0.11811138250186111</v>
      </c>
      <c r="BH109" s="189">
        <f t="shared" ref="BH109" si="1367">(AW108+AW109)/$AN109</f>
        <v>0.9198307612714216</v>
      </c>
      <c r="BI109" s="189">
        <f t="shared" ref="BI109" si="1368">(AX108+AX109)/$AN109</f>
        <v>0</v>
      </c>
      <c r="BJ109" s="189">
        <f t="shared" ref="BJ109" si="1369">(AY108+AY109)/$AN109</f>
        <v>1.1948963592345211E-2</v>
      </c>
      <c r="BK109" s="189">
        <f t="shared" ref="BK109" si="1370">(AZ108+AZ109)/$AN109</f>
        <v>-6.8861663551154657E-3</v>
      </c>
      <c r="BL109" s="189">
        <f t="shared" ref="BL109" si="1371">(BA108+BA109)/$AN109</f>
        <v>0.11811138250186111</v>
      </c>
      <c r="BN109" s="189">
        <v>0.17814116106950689</v>
      </c>
      <c r="BO109" s="189">
        <v>1.0321761412109522</v>
      </c>
      <c r="BP109" s="189">
        <v>1.3552823523094206</v>
      </c>
      <c r="BQ109" s="189">
        <v>0</v>
      </c>
      <c r="BR109" s="189">
        <v>0</v>
      </c>
      <c r="BS109" s="189">
        <v>3.8280626897233057</v>
      </c>
      <c r="BT109" s="189">
        <v>0</v>
      </c>
      <c r="BU109" s="189">
        <v>3.7887642924371039</v>
      </c>
      <c r="BV109" s="189">
        <v>0.7797818595299626</v>
      </c>
      <c r="BW109" s="189">
        <v>1.6270947183365287</v>
      </c>
      <c r="BX109" s="189">
        <v>1.1323881065997199</v>
      </c>
      <c r="BY109" s="189">
        <v>1.2267357296120858</v>
      </c>
      <c r="BZ109" s="189">
        <v>1.4505039491561207</v>
      </c>
      <c r="CA109" s="189">
        <v>0.49771818852048172</v>
      </c>
      <c r="CB109" s="189">
        <v>0.76077339979534153</v>
      </c>
      <c r="CC109" s="189">
        <v>4.3570696695201194</v>
      </c>
      <c r="CD109" s="189">
        <v>0.15158877719525574</v>
      </c>
      <c r="CE109" s="189">
        <v>1.8752094234211309</v>
      </c>
      <c r="CF109" s="189">
        <v>0.76396348088581045</v>
      </c>
      <c r="CG109" s="189">
        <v>0.20641283124809953</v>
      </c>
      <c r="CH109" s="189">
        <v>1.335229118637786</v>
      </c>
      <c r="CI109" s="189">
        <v>19.802596445430044</v>
      </c>
      <c r="CJ109" s="189">
        <v>3.2184806399596195</v>
      </c>
      <c r="CK109" s="189">
        <v>0.50983470574065004</v>
      </c>
      <c r="CL109" s="189">
        <v>0</v>
      </c>
      <c r="CM109" s="189">
        <v>0.9580686192917881</v>
      </c>
      <c r="CN109" s="189">
        <v>4.070862912576354</v>
      </c>
      <c r="CO109" s="189">
        <v>2.9842693557152501E-2</v>
      </c>
      <c r="CP109" s="189">
        <v>1.2478136700679074</v>
      </c>
      <c r="CQ109" s="189">
        <v>0.49878290847235318</v>
      </c>
      <c r="CR109" s="189">
        <v>0.11245145007566031</v>
      </c>
      <c r="CS109" s="189">
        <v>1.2869468475792489</v>
      </c>
      <c r="CT109" s="189">
        <v>3.697189396553425</v>
      </c>
      <c r="CU109" s="189">
        <v>0</v>
      </c>
      <c r="CW109" s="189">
        <f t="shared" ref="CW109:DQ109" si="1372">(BN109*$W109/1000+($AB112-$AB108)*BN$18/1000)/(($W109+$AA109+$AC109)/1000)</f>
        <v>0.17716812111408523</v>
      </c>
      <c r="CX109" s="189">
        <f t="shared" si="1372"/>
        <v>1.0265382043051781</v>
      </c>
      <c r="CY109" s="189">
        <f t="shared" si="1372"/>
        <v>1.3478795495447053</v>
      </c>
      <c r="CZ109" s="189">
        <f t="shared" si="1372"/>
        <v>0</v>
      </c>
      <c r="DA109" s="189">
        <f t="shared" si="1372"/>
        <v>0</v>
      </c>
      <c r="DB109" s="189">
        <f t="shared" si="1372"/>
        <v>3.807153103602968</v>
      </c>
      <c r="DC109" s="189">
        <f t="shared" si="1372"/>
        <v>0</v>
      </c>
      <c r="DD109" s="189">
        <f t="shared" si="1372"/>
        <v>3.7680693614279934</v>
      </c>
      <c r="DE109" s="189">
        <f t="shared" si="1372"/>
        <v>0.77552254685185784</v>
      </c>
      <c r="DF109" s="189">
        <f t="shared" si="1372"/>
        <v>1.6182072261775478</v>
      </c>
      <c r="DG109" s="189">
        <f t="shared" si="1372"/>
        <v>1.1262027934124106</v>
      </c>
      <c r="DH109" s="189">
        <f t="shared" si="1372"/>
        <v>1.2200350722654651</v>
      </c>
      <c r="DI109" s="189">
        <f t="shared" si="1372"/>
        <v>1.4425810284254359</v>
      </c>
      <c r="DJ109" s="189">
        <f t="shared" si="1372"/>
        <v>0.49499955975965554</v>
      </c>
      <c r="DK109" s="189">
        <f t="shared" si="1372"/>
        <v>0.75661791483847618</v>
      </c>
      <c r="DL109" s="189">
        <f t="shared" si="1372"/>
        <v>4.3332705494765218</v>
      </c>
      <c r="DM109" s="189">
        <f t="shared" si="1372"/>
        <v>0.15076077126939927</v>
      </c>
      <c r="DN109" s="189">
        <f t="shared" si="1372"/>
        <v>1.864966682873032</v>
      </c>
      <c r="DO109" s="189">
        <f t="shared" si="1372"/>
        <v>0.75979057111626613</v>
      </c>
      <c r="DP109" s="189">
        <f t="shared" si="1372"/>
        <v>0.20528536620346707</v>
      </c>
      <c r="DQ109" s="189">
        <f t="shared" si="1372"/>
        <v>1.3279358503427057</v>
      </c>
      <c r="DR109" s="194">
        <f>(CI109*$W109/1000+($AB112-$AB108)*CI$18/1000+2220*(AD112-AD108)/1000)/(($W109+$AA109+$AC109)/1000)</f>
        <v>61.669220918627275</v>
      </c>
      <c r="DS109" s="189">
        <f t="shared" ref="DS109:ED109" si="1373">(CJ109*$W109/1000+($AB112-$AB108)*CJ$18/1000)/(($W109+$AA109+$AC109)/1000)</f>
        <v>3.2009007036909325</v>
      </c>
      <c r="DT109" s="189">
        <f t="shared" si="1373"/>
        <v>0.50704989432273895</v>
      </c>
      <c r="DU109" s="189">
        <f t="shared" si="1373"/>
        <v>0</v>
      </c>
      <c r="DV109" s="189">
        <f t="shared" si="1373"/>
        <v>0.95283547137128677</v>
      </c>
      <c r="DW109" s="189">
        <f t="shared" si="1373"/>
        <v>4.0486271067513568</v>
      </c>
      <c r="DX109" s="189">
        <f t="shared" si="1373"/>
        <v>2.9679687247806712E-2</v>
      </c>
      <c r="DY109" s="189">
        <f t="shared" si="1373"/>
        <v>1.240997881113755</v>
      </c>
      <c r="DZ109" s="189">
        <f t="shared" si="1373"/>
        <v>0.49605846401431092</v>
      </c>
      <c r="EA109" s="189">
        <f t="shared" si="1373"/>
        <v>0.11183721946600332</v>
      </c>
      <c r="EB109" s="189">
        <f t="shared" si="1373"/>
        <v>1.2799173059748243</v>
      </c>
      <c r="EC109" s="189">
        <f t="shared" si="1373"/>
        <v>3.6769946645554441</v>
      </c>
      <c r="ED109" s="189">
        <f t="shared" si="1373"/>
        <v>0</v>
      </c>
      <c r="EE109" s="53" t="s">
        <v>22</v>
      </c>
      <c r="EF109" s="12" t="s">
        <v>168</v>
      </c>
      <c r="EG109" s="189">
        <f t="shared" ref="EG109" si="1374">BN109-CW107</f>
        <v>-4.2820852311418482</v>
      </c>
      <c r="EH109" s="189">
        <f t="shared" ref="EH109" si="1375">BO109-CX107</f>
        <v>-0.44419693233868762</v>
      </c>
      <c r="EI109" s="189">
        <f t="shared" ref="EI109" si="1376">BP109-CY107</f>
        <v>-0.62349520313225781</v>
      </c>
      <c r="EJ109" s="189">
        <f t="shared" ref="EJ109" si="1377">BQ109-CZ107</f>
        <v>-1.0514117889080568</v>
      </c>
      <c r="EK109" s="189">
        <f t="shared" ref="EK109" si="1378">BR109-DA107</f>
        <v>-3.7296397625804383E-2</v>
      </c>
      <c r="EL109" s="189">
        <f t="shared" ref="EL109" si="1379">BS109-DB107</f>
        <v>0.70836960909010438</v>
      </c>
      <c r="EM109" s="189">
        <f t="shared" ref="EM109" si="1380">BT109-DC107</f>
        <v>-0.14011934969842524</v>
      </c>
      <c r="EN109" s="189">
        <f t="shared" ref="EN109" si="1381">BU109-DD107</f>
        <v>1.6028779005084117</v>
      </c>
      <c r="EO109" s="189">
        <f t="shared" ref="EO109" si="1382">BV109-DE107</f>
        <v>-0.14478161593016725</v>
      </c>
      <c r="EP109" s="189">
        <f t="shared" ref="EP109" si="1383">BW109-DF107</f>
        <v>0.2289716727134401</v>
      </c>
      <c r="EQ109" s="189">
        <f t="shared" ref="EQ109" si="1384">BX109-DG107</f>
        <v>-0.87513048130747695</v>
      </c>
      <c r="ER109" s="189">
        <f t="shared" ref="ER109" si="1385">BY109-DH107</f>
        <v>-1.5046990085767293</v>
      </c>
      <c r="ES109" s="189">
        <f t="shared" ref="ES109" si="1386">BZ109-DI107</f>
        <v>-0.61697168188689666</v>
      </c>
      <c r="ET109" s="189">
        <f t="shared" ref="ET109" si="1387">CA109-DJ107</f>
        <v>-0.23251839977882188</v>
      </c>
      <c r="EU109" s="189">
        <f t="shared" ref="EU109" si="1388">CB109-DK107</f>
        <v>-0.28262621137029276</v>
      </c>
      <c r="EV109" s="189">
        <f t="shared" ref="EV109" si="1389">CC109-DL107</f>
        <v>-0.40619741792628172</v>
      </c>
      <c r="EW109" s="189">
        <f t="shared" ref="EW109" si="1390">CD109-DM107</f>
        <v>-1.4715944294672736</v>
      </c>
      <c r="EX109" s="189">
        <f t="shared" ref="EX109" si="1391">CE109-DN107</f>
        <v>-0.37174212737858792</v>
      </c>
      <c r="EY109" s="189">
        <f t="shared" ref="EY109" si="1392">CF109-DO107</f>
        <v>-0.23227889972546201</v>
      </c>
      <c r="EZ109" s="189">
        <f t="shared" ref="EZ109" si="1393">CG109-DP107</f>
        <v>-0.22033938841347447</v>
      </c>
      <c r="FA109" s="189">
        <f t="shared" ref="FA109" si="1394">CH109-DQ107</f>
        <v>-0.82716559888839991</v>
      </c>
      <c r="FB109" s="194">
        <f>CI109-DR107</f>
        <v>-23.983838973997575</v>
      </c>
      <c r="FC109" s="189">
        <f t="shared" ref="FC109" si="1395">CJ109-DS107</f>
        <v>1.8590120534565431</v>
      </c>
      <c r="FD109" s="189">
        <f t="shared" ref="FD109" si="1396">CK109-DT107</f>
        <v>0.20195385137984762</v>
      </c>
      <c r="FE109" s="189">
        <f t="shared" ref="FE109" si="1397">CL109-DU107</f>
        <v>-3.0928133021929337E-3</v>
      </c>
      <c r="FF109" s="189">
        <f t="shared" ref="FF109" si="1398">CM109-DV107</f>
        <v>0.38020393919550632</v>
      </c>
      <c r="FG109" s="189">
        <f t="shared" ref="FG109" si="1399">CN109-DW107</f>
        <v>1.1121762204728709</v>
      </c>
      <c r="FH109" s="189">
        <f t="shared" ref="FH109" si="1400">CO109-DX107</f>
        <v>6.0562822388938869E-3</v>
      </c>
      <c r="FI109" s="189">
        <f t="shared" ref="FI109" si="1401">CP109-DY107</f>
        <v>0.92322443481886207</v>
      </c>
      <c r="FJ109" s="189">
        <f t="shared" ref="FJ109" si="1402">CQ109-DZ107</f>
        <v>9.0867689877444979E-2</v>
      </c>
      <c r="FK109" s="189">
        <f t="shared" ref="FK109" si="1403">CR109-EA107</f>
        <v>-0.24351695726745903</v>
      </c>
      <c r="FL109" s="189">
        <f t="shared" ref="FL109" si="1404">CS109-EB107</f>
        <v>-1.1886451720090663</v>
      </c>
      <c r="FM109" s="189">
        <f t="shared" ref="FM109" si="1405">CT109-EC107</f>
        <v>0.73110086917051786</v>
      </c>
      <c r="FN109" s="189">
        <f t="shared" ref="FN109" si="1406">CU109-ED107</f>
        <v>0</v>
      </c>
      <c r="FO109" s="198">
        <f>BA108+BA109</f>
        <v>2.9787854710556174</v>
      </c>
    </row>
    <row r="110" spans="1:171" x14ac:dyDescent="0.2">
      <c r="A110" s="19" t="s">
        <v>22</v>
      </c>
      <c r="B110" s="12" t="s">
        <v>171</v>
      </c>
      <c r="C110" s="28">
        <v>42419</v>
      </c>
      <c r="D110" s="63">
        <v>0.41319444444444442</v>
      </c>
      <c r="E110" s="10">
        <f t="shared" si="1283"/>
        <v>205.91666666666669</v>
      </c>
      <c r="F110" s="76">
        <f t="shared" si="1224"/>
        <v>8.5798611111111125</v>
      </c>
      <c r="G110" s="53">
        <v>13.6</v>
      </c>
      <c r="H110" s="53">
        <v>13.8</v>
      </c>
      <c r="I110">
        <v>98.1</v>
      </c>
      <c r="J110">
        <v>13.9</v>
      </c>
      <c r="K110" s="53">
        <f t="shared" si="1225"/>
        <v>0.20000000000000107</v>
      </c>
      <c r="L110" s="53">
        <f>H$110-H110</f>
        <v>0</v>
      </c>
      <c r="M110">
        <v>2</v>
      </c>
      <c r="N110" s="57">
        <v>18.899999999999999</v>
      </c>
      <c r="O110" s="60">
        <v>0</v>
      </c>
      <c r="P110" s="61">
        <v>0</v>
      </c>
      <c r="Q110" s="33">
        <v>3.19</v>
      </c>
      <c r="R110" s="61">
        <v>6.4</v>
      </c>
      <c r="S110" s="60"/>
      <c r="T110" s="60">
        <v>101</v>
      </c>
      <c r="U110" s="75">
        <v>6.52</v>
      </c>
      <c r="V110" s="57">
        <v>4</v>
      </c>
      <c r="W110" s="71">
        <f t="shared" si="1226"/>
        <v>229</v>
      </c>
      <c r="X110" s="85">
        <f t="shared" si="1227"/>
        <v>95</v>
      </c>
      <c r="Y110" s="33">
        <v>0</v>
      </c>
      <c r="Z110" s="33">
        <f t="shared" si="1218"/>
        <v>0</v>
      </c>
      <c r="AA110" s="33">
        <v>0</v>
      </c>
      <c r="AB110" s="33">
        <f t="shared" si="1219"/>
        <v>40</v>
      </c>
      <c r="AC110" s="33">
        <v>1.3</v>
      </c>
      <c r="AD110" s="33">
        <f t="shared" si="1220"/>
        <v>4.5</v>
      </c>
      <c r="AE110" s="22">
        <f t="shared" si="1221"/>
        <v>205.91666666666669</v>
      </c>
      <c r="AF110" s="151">
        <f t="shared" si="1228"/>
        <v>2340.1986654741318</v>
      </c>
      <c r="AG110" s="167">
        <f t="shared" si="1057"/>
        <v>2.9619159722899484E-4</v>
      </c>
      <c r="AH110"/>
      <c r="AI110" s="22">
        <f t="shared" si="1229"/>
        <v>3096720000</v>
      </c>
      <c r="AJ110" s="174">
        <f t="shared" si="1235"/>
        <v>-2.5877114458859669E-2</v>
      </c>
      <c r="AK110" s="174">
        <f t="shared" si="1236"/>
        <v>-1.0385463996866748E-3</v>
      </c>
      <c r="AL110" s="172"/>
      <c r="AM110" s="187">
        <f t="shared" si="1237"/>
        <v>14.067534722222234</v>
      </c>
      <c r="AN110" s="187"/>
      <c r="AO110" s="187"/>
      <c r="AP110" s="174"/>
      <c r="AQ110" s="189">
        <f t="shared" si="1230"/>
        <v>31.324793747286144</v>
      </c>
      <c r="AR110" s="189">
        <f t="shared" si="1231"/>
        <v>0</v>
      </c>
      <c r="AS110" s="189">
        <f t="shared" si="1232"/>
        <v>0</v>
      </c>
      <c r="AT110" s="189">
        <f t="shared" si="1233"/>
        <v>3.1719930525401647</v>
      </c>
      <c r="AU110" s="189">
        <f t="shared" si="1234"/>
        <v>6.3638732088580126</v>
      </c>
      <c r="AV110" s="190" t="s">
        <v>172</v>
      </c>
      <c r="AW110" s="189">
        <f t="shared" si="1239"/>
        <v>12.718991596638656</v>
      </c>
      <c r="AX110" s="189">
        <f t="shared" si="1240"/>
        <v>0</v>
      </c>
      <c r="AY110" s="189">
        <f t="shared" si="1241"/>
        <v>0</v>
      </c>
      <c r="AZ110" s="189">
        <f t="shared" si="1242"/>
        <v>-0.10693277310924332</v>
      </c>
      <c r="BA110" s="189">
        <f t="shared" si="1243"/>
        <v>0.40293697478991675</v>
      </c>
      <c r="BB110" s="190" t="s">
        <v>172</v>
      </c>
      <c r="BC110" s="189"/>
      <c r="BD110" s="189"/>
      <c r="BE110" s="189"/>
      <c r="BF110" s="189"/>
      <c r="BG110" s="189"/>
      <c r="BH110" s="189"/>
      <c r="BI110" s="189"/>
      <c r="BJ110" s="189"/>
      <c r="BK110" s="189"/>
      <c r="BL110" s="189"/>
      <c r="BN110" s="189"/>
      <c r="BO110" s="189"/>
      <c r="BP110" s="189"/>
      <c r="BQ110" s="189"/>
      <c r="BR110" s="189"/>
      <c r="BS110" s="189"/>
      <c r="BT110" s="189"/>
      <c r="BU110" s="189"/>
      <c r="BV110" s="189"/>
      <c r="BW110" s="189"/>
      <c r="BX110" s="189"/>
      <c r="BY110" s="189"/>
      <c r="BZ110" s="189"/>
      <c r="CA110" s="189"/>
      <c r="CB110" s="189"/>
      <c r="CC110" s="189"/>
      <c r="CD110" s="189"/>
      <c r="CE110" s="189"/>
      <c r="CF110" s="189"/>
      <c r="CG110" s="189"/>
      <c r="CH110" s="189"/>
      <c r="CI110" s="189"/>
      <c r="CJ110" s="189"/>
      <c r="CK110" s="189"/>
      <c r="CL110" s="189"/>
      <c r="CM110" s="189"/>
      <c r="CN110" s="189"/>
      <c r="CO110" s="189"/>
      <c r="CP110" s="189"/>
      <c r="CQ110" s="189"/>
      <c r="CR110" s="189"/>
      <c r="CS110" s="189"/>
      <c r="CT110" s="189"/>
      <c r="CU110" s="189"/>
      <c r="CW110" s="189"/>
      <c r="CX110" s="189"/>
      <c r="CY110" s="189"/>
      <c r="CZ110" s="189"/>
      <c r="DA110" s="189"/>
      <c r="DB110" s="189"/>
      <c r="DC110" s="189"/>
      <c r="DD110" s="189"/>
      <c r="DE110" s="189"/>
      <c r="DF110" s="189"/>
      <c r="DG110" s="189"/>
      <c r="DH110" s="189"/>
      <c r="DI110" s="189"/>
      <c r="DJ110" s="189"/>
      <c r="DK110" s="189"/>
      <c r="DL110" s="189"/>
      <c r="DM110" s="189"/>
      <c r="DN110" s="189"/>
      <c r="DO110" s="189"/>
      <c r="DP110" s="189"/>
      <c r="DQ110" s="189"/>
      <c r="DR110" s="194"/>
      <c r="DS110" s="189"/>
      <c r="DT110" s="189"/>
      <c r="DU110" s="189"/>
      <c r="DV110" s="189"/>
      <c r="DW110" s="189"/>
      <c r="DX110" s="189"/>
      <c r="DY110" s="189"/>
      <c r="DZ110" s="189"/>
      <c r="EA110" s="189"/>
      <c r="EB110" s="189"/>
      <c r="EC110" s="189"/>
      <c r="ED110" s="189"/>
      <c r="EE110" s="53" t="s">
        <v>22</v>
      </c>
      <c r="EF110" s="12" t="s">
        <v>171</v>
      </c>
      <c r="EG110" s="189"/>
      <c r="EH110" s="189"/>
      <c r="EI110" s="189"/>
      <c r="EJ110" s="189"/>
      <c r="EK110" s="189"/>
      <c r="EL110" s="189"/>
      <c r="EM110" s="189"/>
      <c r="EN110" s="189"/>
      <c r="EO110" s="189"/>
      <c r="EP110" s="189"/>
      <c r="EQ110" s="189"/>
      <c r="ER110" s="189"/>
      <c r="ES110" s="189"/>
      <c r="ET110" s="189"/>
      <c r="EU110" s="189"/>
      <c r="EV110" s="189"/>
      <c r="EW110" s="189"/>
      <c r="EX110" s="189"/>
      <c r="EY110" s="189"/>
      <c r="EZ110" s="189"/>
      <c r="FA110" s="189"/>
      <c r="FB110" s="194"/>
      <c r="FC110" s="189"/>
      <c r="FD110" s="189"/>
      <c r="FE110" s="189"/>
      <c r="FF110" s="189"/>
      <c r="FG110" s="189"/>
      <c r="FH110" s="189"/>
      <c r="FI110" s="189"/>
      <c r="FJ110" s="189"/>
      <c r="FK110" s="189"/>
      <c r="FL110" s="189"/>
      <c r="FM110" s="189"/>
      <c r="FN110" s="189"/>
      <c r="FO110" s="6"/>
    </row>
    <row r="111" spans="1:171" ht="14.45" customHeight="1" x14ac:dyDescent="0.2">
      <c r="A111" s="19" t="s">
        <v>22</v>
      </c>
      <c r="B111" s="12" t="s">
        <v>173</v>
      </c>
      <c r="C111" s="28">
        <v>42420</v>
      </c>
      <c r="D111" s="63">
        <v>0.53819444444444442</v>
      </c>
      <c r="E111" s="10">
        <f t="shared" si="1283"/>
        <v>232.91666666666669</v>
      </c>
      <c r="F111" s="79">
        <f t="shared" si="1224"/>
        <v>9.7048611111111125</v>
      </c>
      <c r="G111" s="53">
        <v>11</v>
      </c>
      <c r="H111" s="53">
        <v>11.4</v>
      </c>
      <c r="I111">
        <v>96.9</v>
      </c>
      <c r="J111">
        <v>13.5</v>
      </c>
      <c r="K111" s="53">
        <f t="shared" si="1225"/>
        <v>0.40000000000000036</v>
      </c>
      <c r="L111" s="53">
        <f t="shared" ref="L111:L115" si="1407">H$110-H111</f>
        <v>2.4000000000000004</v>
      </c>
      <c r="M111">
        <v>1</v>
      </c>
      <c r="N111" s="57">
        <v>23.6</v>
      </c>
      <c r="O111" s="60">
        <v>0</v>
      </c>
      <c r="P111" s="61">
        <v>0</v>
      </c>
      <c r="Q111" s="33">
        <v>3.1</v>
      </c>
      <c r="R111" s="61">
        <v>6.42</v>
      </c>
      <c r="S111" s="60"/>
      <c r="T111" s="60">
        <v>103</v>
      </c>
      <c r="U111" s="75">
        <v>6.82</v>
      </c>
      <c r="V111" s="57">
        <v>4</v>
      </c>
      <c r="W111" s="71">
        <f t="shared" si="1226"/>
        <v>225.6</v>
      </c>
      <c r="X111" s="85">
        <f t="shared" si="1227"/>
        <v>99</v>
      </c>
      <c r="Y111" s="33">
        <v>0</v>
      </c>
      <c r="Z111" s="33">
        <f t="shared" si="1218"/>
        <v>0</v>
      </c>
      <c r="AA111" s="33">
        <v>0</v>
      </c>
      <c r="AB111" s="33">
        <f t="shared" si="1219"/>
        <v>40</v>
      </c>
      <c r="AC111" s="33">
        <v>0.6</v>
      </c>
      <c r="AD111" s="33">
        <f t="shared" si="1220"/>
        <v>5.0999999999999996</v>
      </c>
      <c r="AE111" s="22">
        <f t="shared" si="1221"/>
        <v>232.91666666666669</v>
      </c>
      <c r="AF111" s="54">
        <f t="shared" si="1228"/>
        <v>-88.205567191056517</v>
      </c>
      <c r="AG111" s="167">
        <f t="shared" si="1057"/>
        <v>-7.8583155534679896E-3</v>
      </c>
      <c r="AH111">
        <f>LN(G111/G109)/(AE111-AE109)</f>
        <v>-3.9446756849954388E-3</v>
      </c>
      <c r="AI111" s="22">
        <f t="shared" si="1229"/>
        <v>2475000000</v>
      </c>
      <c r="AJ111" s="174">
        <f t="shared" si="1235"/>
        <v>-0.22410309080890953</v>
      </c>
      <c r="AK111" s="174">
        <f t="shared" si="1236"/>
        <v>-8.3001144744040568E-3</v>
      </c>
      <c r="AL111" s="172">
        <f>LN(AI111/AI109)/(AE111-AE109)</f>
        <v>-4.8150280308398566E-3</v>
      </c>
      <c r="AM111" s="187">
        <f t="shared" si="1237"/>
        <v>13.8375</v>
      </c>
      <c r="AN111" s="187">
        <f>AM110+AM111</f>
        <v>27.905034722222233</v>
      </c>
      <c r="AO111" s="187"/>
      <c r="AP111" s="174"/>
      <c r="AQ111" s="189">
        <f t="shared" si="1230"/>
        <v>29.425994694960213</v>
      </c>
      <c r="AR111" s="189">
        <f t="shared" si="1231"/>
        <v>0</v>
      </c>
      <c r="AS111" s="189">
        <f t="shared" si="1232"/>
        <v>0</v>
      </c>
      <c r="AT111" s="189">
        <f t="shared" si="1233"/>
        <v>3.0917771883289125</v>
      </c>
      <c r="AU111" s="189">
        <f t="shared" si="1234"/>
        <v>6.4029708222811665</v>
      </c>
      <c r="AV111" s="190" t="s">
        <v>174</v>
      </c>
      <c r="AW111" s="189">
        <f t="shared" si="1239"/>
        <v>7.7247937472861423</v>
      </c>
      <c r="AX111" s="189">
        <f t="shared" si="1240"/>
        <v>0</v>
      </c>
      <c r="AY111" s="189">
        <f t="shared" si="1241"/>
        <v>0</v>
      </c>
      <c r="AZ111" s="189">
        <f t="shared" si="1242"/>
        <v>7.1993052540164637E-2</v>
      </c>
      <c r="BA111" s="189">
        <f t="shared" si="1243"/>
        <v>5.6126791141987376E-2</v>
      </c>
      <c r="BB111" s="190" t="s">
        <v>174</v>
      </c>
      <c r="BC111" s="189">
        <f>(AW110+AW111)/$AN111</f>
        <v>0.73261995720235917</v>
      </c>
      <c r="BD111" s="189">
        <f>(AX110+AX111)/$AN111</f>
        <v>0</v>
      </c>
      <c r="BE111" s="189">
        <f>(AY110+AY111)/$AN111</f>
        <v>0</v>
      </c>
      <c r="BF111" s="189">
        <f>(AZ110+AZ111)/$AN111</f>
        <v>-1.2520937858304961E-3</v>
      </c>
      <c r="BG111" s="189">
        <f>(BA110+BA111)/$AN111</f>
        <v>1.6450929751623915E-2</v>
      </c>
      <c r="BH111" s="189"/>
      <c r="BI111" s="189"/>
      <c r="BJ111" s="189"/>
      <c r="BK111" s="189"/>
      <c r="BL111" s="189"/>
      <c r="BN111" s="189"/>
      <c r="BO111" s="189"/>
      <c r="BP111" s="189"/>
      <c r="BQ111" s="189"/>
      <c r="BR111" s="189"/>
      <c r="BS111" s="189"/>
      <c r="BT111" s="189"/>
      <c r="BU111" s="189"/>
      <c r="BV111" s="189"/>
      <c r="BW111" s="189"/>
      <c r="BX111" s="189"/>
      <c r="BY111" s="189"/>
      <c r="BZ111" s="189"/>
      <c r="CA111" s="189"/>
      <c r="CB111" s="189"/>
      <c r="CC111" s="189"/>
      <c r="CD111" s="189"/>
      <c r="CE111" s="189"/>
      <c r="CF111" s="189"/>
      <c r="CG111" s="189"/>
      <c r="CH111" s="189"/>
      <c r="CI111" s="189"/>
      <c r="CJ111" s="189"/>
      <c r="CK111" s="189"/>
      <c r="CL111" s="189"/>
      <c r="CM111" s="189"/>
      <c r="CN111" s="189"/>
      <c r="CO111" s="189"/>
      <c r="CP111" s="189"/>
      <c r="CQ111" s="189"/>
      <c r="CR111" s="189"/>
      <c r="CS111" s="189"/>
      <c r="CT111" s="189"/>
      <c r="CU111" s="189"/>
      <c r="CW111" s="189"/>
      <c r="CX111" s="189"/>
      <c r="CY111" s="189"/>
      <c r="CZ111" s="189"/>
      <c r="DA111" s="189"/>
      <c r="DB111" s="189"/>
      <c r="DC111" s="189"/>
      <c r="DD111" s="189"/>
      <c r="DE111" s="189"/>
      <c r="DF111" s="189"/>
      <c r="DG111" s="189"/>
      <c r="DH111" s="189"/>
      <c r="DI111" s="189"/>
      <c r="DJ111" s="189"/>
      <c r="DK111" s="189"/>
      <c r="DL111" s="189"/>
      <c r="DM111" s="189"/>
      <c r="DN111" s="189"/>
      <c r="DO111" s="189"/>
      <c r="DP111" s="189"/>
      <c r="DQ111" s="189"/>
      <c r="DR111" s="194"/>
      <c r="DS111" s="189"/>
      <c r="DT111" s="189"/>
      <c r="DU111" s="189"/>
      <c r="DV111" s="189"/>
      <c r="DW111" s="189"/>
      <c r="DX111" s="189"/>
      <c r="DY111" s="189"/>
      <c r="DZ111" s="189"/>
      <c r="EA111" s="189"/>
      <c r="EB111" s="189"/>
      <c r="EC111" s="189"/>
      <c r="ED111" s="189"/>
      <c r="EE111" s="53" t="s">
        <v>22</v>
      </c>
      <c r="EF111" s="12" t="s">
        <v>173</v>
      </c>
      <c r="EG111" s="189"/>
      <c r="EH111" s="189"/>
      <c r="EI111" s="189"/>
      <c r="EJ111" s="189"/>
      <c r="EK111" s="189"/>
      <c r="EL111" s="189"/>
      <c r="EM111" s="189"/>
      <c r="EN111" s="189"/>
      <c r="EO111" s="189"/>
      <c r="EP111" s="189"/>
      <c r="EQ111" s="189"/>
      <c r="ER111" s="189"/>
      <c r="ES111" s="189"/>
      <c r="ET111" s="189"/>
      <c r="EU111" s="189"/>
      <c r="EV111" s="189"/>
      <c r="EW111" s="189"/>
      <c r="EX111" s="189"/>
      <c r="EY111" s="189"/>
      <c r="EZ111" s="189"/>
      <c r="FA111" s="189"/>
      <c r="FB111" s="194"/>
      <c r="FC111" s="189"/>
      <c r="FD111" s="189"/>
      <c r="FE111" s="189"/>
      <c r="FF111" s="189"/>
      <c r="FG111" s="189"/>
      <c r="FH111" s="189"/>
      <c r="FI111" s="189"/>
      <c r="FJ111" s="189"/>
      <c r="FK111" s="189"/>
      <c r="FL111" s="189"/>
      <c r="FM111" s="189"/>
      <c r="FN111" s="189"/>
      <c r="FO111" s="6"/>
    </row>
    <row r="112" spans="1:171" x14ac:dyDescent="0.2">
      <c r="A112" s="19" t="s">
        <v>22</v>
      </c>
      <c r="B112" s="12" t="s">
        <v>175</v>
      </c>
      <c r="C112" s="28">
        <v>42421</v>
      </c>
      <c r="D112" s="63">
        <v>0.53125</v>
      </c>
      <c r="E112" s="10">
        <f t="shared" si="1283"/>
        <v>256.75</v>
      </c>
      <c r="F112" s="79">
        <f t="shared" si="1224"/>
        <v>10.697916666666668</v>
      </c>
      <c r="G112" s="53">
        <v>10.1</v>
      </c>
      <c r="H112" s="53">
        <v>10.7</v>
      </c>
      <c r="I112">
        <v>94.4</v>
      </c>
      <c r="J112">
        <v>13.8</v>
      </c>
      <c r="K112" s="53">
        <f t="shared" si="1225"/>
        <v>0.59999999999999964</v>
      </c>
      <c r="L112" s="53">
        <f t="shared" si="1407"/>
        <v>3.1000000000000014</v>
      </c>
      <c r="M112">
        <v>2</v>
      </c>
      <c r="N112" s="57">
        <v>18.899999999999999</v>
      </c>
      <c r="O112" s="60">
        <v>0</v>
      </c>
      <c r="P112" s="61">
        <v>0</v>
      </c>
      <c r="Q112" s="33">
        <v>3.53</v>
      </c>
      <c r="R112" s="61">
        <v>6.38</v>
      </c>
      <c r="S112" s="60"/>
      <c r="T112" s="60">
        <v>104</v>
      </c>
      <c r="U112" s="75">
        <v>7.15</v>
      </c>
      <c r="V112" s="60">
        <v>4</v>
      </c>
      <c r="W112" s="71">
        <f t="shared" si="1226"/>
        <v>222.9</v>
      </c>
      <c r="X112" s="85">
        <f t="shared" si="1227"/>
        <v>103</v>
      </c>
      <c r="Y112" s="33">
        <v>0</v>
      </c>
      <c r="Z112" s="33">
        <f t="shared" si="1218"/>
        <v>0</v>
      </c>
      <c r="AA112" s="33">
        <v>0</v>
      </c>
      <c r="AB112" s="33">
        <f t="shared" si="1219"/>
        <v>40</v>
      </c>
      <c r="AC112" s="33">
        <v>1.3</v>
      </c>
      <c r="AD112" s="33">
        <f t="shared" si="1220"/>
        <v>6.3999999999999995</v>
      </c>
      <c r="AE112" s="22">
        <f t="shared" si="1221"/>
        <v>256.75</v>
      </c>
      <c r="AF112" s="54">
        <f t="shared" si="1228"/>
        <v>-193.53370473743627</v>
      </c>
      <c r="AG112" s="167">
        <f t="shared" si="1057"/>
        <v>-3.5815321238247661E-3</v>
      </c>
      <c r="AH112"/>
      <c r="AI112" s="22">
        <f t="shared" si="1229"/>
        <v>2238160000</v>
      </c>
      <c r="AJ112" s="174">
        <f t="shared" si="1235"/>
        <v>-0.10058629628244814</v>
      </c>
      <c r="AK112" s="174">
        <f t="shared" si="1236"/>
        <v>-4.2204040398230022E-3</v>
      </c>
      <c r="AL112" s="172"/>
      <c r="AM112" s="187">
        <f t="shared" si="1237"/>
        <v>10.476736111111103</v>
      </c>
      <c r="AN112" s="187"/>
      <c r="AO112" s="187"/>
      <c r="AP112" s="174"/>
      <c r="AQ112" s="189">
        <f t="shared" si="1230"/>
        <v>31.662845673505796</v>
      </c>
      <c r="AR112" s="189">
        <f t="shared" si="1231"/>
        <v>0</v>
      </c>
      <c r="AS112" s="189">
        <f t="shared" si="1232"/>
        <v>0</v>
      </c>
      <c r="AT112" s="189">
        <f t="shared" si="1233"/>
        <v>3.5095316681534343</v>
      </c>
      <c r="AU112" s="189">
        <f t="shared" si="1234"/>
        <v>6.3430062444246218</v>
      </c>
      <c r="AV112" s="190" t="s">
        <v>176</v>
      </c>
      <c r="AW112" s="189">
        <f t="shared" si="1239"/>
        <v>10.525994694960215</v>
      </c>
      <c r="AX112" s="189">
        <f t="shared" si="1240"/>
        <v>0</v>
      </c>
      <c r="AY112" s="189">
        <f t="shared" si="1241"/>
        <v>0</v>
      </c>
      <c r="AZ112" s="189">
        <f t="shared" si="1242"/>
        <v>-0.43822281167108734</v>
      </c>
      <c r="BA112" s="189">
        <f t="shared" si="1243"/>
        <v>-2.2970822281166647E-2</v>
      </c>
      <c r="BB112" s="190" t="s">
        <v>176</v>
      </c>
      <c r="BC112" s="189"/>
      <c r="BD112" s="189"/>
      <c r="BE112" s="189"/>
      <c r="BF112" s="189"/>
      <c r="BG112" s="189"/>
      <c r="BH112" s="189"/>
      <c r="BI112" s="189"/>
      <c r="BJ112" s="189"/>
      <c r="BK112" s="189"/>
      <c r="BL112" s="189"/>
      <c r="BN112" s="189"/>
      <c r="BO112" s="189"/>
      <c r="BP112" s="189"/>
      <c r="BQ112" s="189"/>
      <c r="BR112" s="189"/>
      <c r="BS112" s="189"/>
      <c r="BT112" s="189"/>
      <c r="BU112" s="189"/>
      <c r="BV112" s="189"/>
      <c r="BW112" s="189"/>
      <c r="BX112" s="189"/>
      <c r="BY112" s="189"/>
      <c r="BZ112" s="189"/>
      <c r="CA112" s="189"/>
      <c r="CB112" s="189"/>
      <c r="CC112" s="189"/>
      <c r="CD112" s="189"/>
      <c r="CE112" s="189"/>
      <c r="CF112" s="189"/>
      <c r="CG112" s="189"/>
      <c r="CH112" s="189"/>
      <c r="CI112" s="189"/>
      <c r="CJ112" s="189"/>
      <c r="CK112" s="189"/>
      <c r="CL112" s="189"/>
      <c r="CM112" s="189"/>
      <c r="CN112" s="189"/>
      <c r="CO112" s="189"/>
      <c r="CP112" s="189"/>
      <c r="CQ112" s="189"/>
      <c r="CR112" s="189"/>
      <c r="CS112" s="189"/>
      <c r="CT112" s="189"/>
      <c r="CU112" s="189"/>
      <c r="CW112" s="189"/>
      <c r="CX112" s="189"/>
      <c r="CY112" s="189"/>
      <c r="CZ112" s="189"/>
      <c r="DA112" s="189"/>
      <c r="DB112" s="189"/>
      <c r="DC112" s="189"/>
      <c r="DD112" s="189"/>
      <c r="DE112" s="189"/>
      <c r="DF112" s="189"/>
      <c r="DG112" s="189"/>
      <c r="DH112" s="189"/>
      <c r="DI112" s="189"/>
      <c r="DJ112" s="189"/>
      <c r="DK112" s="189"/>
      <c r="DL112" s="189"/>
      <c r="DM112" s="189"/>
      <c r="DN112" s="189"/>
      <c r="DO112" s="189"/>
      <c r="DP112" s="189"/>
      <c r="DQ112" s="189"/>
      <c r="DR112" s="194"/>
      <c r="DS112" s="189"/>
      <c r="DT112" s="189"/>
      <c r="DU112" s="189"/>
      <c r="DV112" s="189"/>
      <c r="DW112" s="189"/>
      <c r="DX112" s="189"/>
      <c r="DY112" s="189"/>
      <c r="DZ112" s="189"/>
      <c r="EA112" s="189"/>
      <c r="EB112" s="189"/>
      <c r="EC112" s="189"/>
      <c r="ED112" s="189"/>
      <c r="EE112" s="53" t="s">
        <v>22</v>
      </c>
      <c r="EF112" s="12" t="s">
        <v>175</v>
      </c>
      <c r="EG112" s="189"/>
      <c r="EH112" s="189"/>
      <c r="EI112" s="189"/>
      <c r="EJ112" s="189"/>
      <c r="EK112" s="189"/>
      <c r="EL112" s="189"/>
      <c r="EM112" s="189"/>
      <c r="EN112" s="189"/>
      <c r="EO112" s="189"/>
      <c r="EP112" s="189"/>
      <c r="EQ112" s="189"/>
      <c r="ER112" s="189"/>
      <c r="ES112" s="189"/>
      <c r="ET112" s="189"/>
      <c r="EU112" s="189"/>
      <c r="EV112" s="189"/>
      <c r="EW112" s="189"/>
      <c r="EX112" s="189"/>
      <c r="EY112" s="189"/>
      <c r="EZ112" s="189"/>
      <c r="FA112" s="189"/>
      <c r="FB112" s="194"/>
      <c r="FC112" s="189"/>
      <c r="FD112" s="189"/>
      <c r="FE112" s="189"/>
      <c r="FF112" s="189"/>
      <c r="FG112" s="189"/>
      <c r="FH112" s="189"/>
      <c r="FI112" s="189"/>
      <c r="FJ112" s="189"/>
      <c r="FK112" s="189"/>
      <c r="FL112" s="189"/>
      <c r="FM112" s="189"/>
      <c r="FN112" s="189"/>
      <c r="FO112" s="6"/>
    </row>
    <row r="113" spans="1:171" x14ac:dyDescent="0.2">
      <c r="A113" s="19" t="s">
        <v>22</v>
      </c>
      <c r="B113" s="12" t="s">
        <v>177</v>
      </c>
      <c r="C113" s="28">
        <v>42422</v>
      </c>
      <c r="D113" s="63">
        <v>0.35416666666666669</v>
      </c>
      <c r="E113" s="10">
        <f t="shared" si="1283"/>
        <v>276.5</v>
      </c>
      <c r="F113" s="76">
        <f t="shared" si="1224"/>
        <v>11.520833333333334</v>
      </c>
      <c r="G113" s="53">
        <v>7.59</v>
      </c>
      <c r="H113" s="53">
        <v>7.94</v>
      </c>
      <c r="I113">
        <v>95.6</v>
      </c>
      <c r="J113">
        <v>13.3</v>
      </c>
      <c r="K113" s="53">
        <f t="shared" si="1225"/>
        <v>0.35000000000000053</v>
      </c>
      <c r="L113" s="53">
        <f t="shared" si="1407"/>
        <v>5.86</v>
      </c>
      <c r="M113">
        <v>1</v>
      </c>
      <c r="N113" s="57">
        <v>29.3</v>
      </c>
      <c r="O113" s="57">
        <v>0</v>
      </c>
      <c r="P113" s="61">
        <v>0</v>
      </c>
      <c r="Q113" s="61">
        <v>3.85</v>
      </c>
      <c r="R113" s="61">
        <v>6.55</v>
      </c>
      <c r="S113" s="57"/>
      <c r="T113" s="57">
        <v>103</v>
      </c>
      <c r="U113" s="80">
        <v>7.48</v>
      </c>
      <c r="V113" s="57">
        <v>12</v>
      </c>
      <c r="W113" s="71">
        <f t="shared" si="1226"/>
        <v>219.6</v>
      </c>
      <c r="X113" s="85">
        <f t="shared" si="1227"/>
        <v>115</v>
      </c>
      <c r="Y113" s="33">
        <v>0</v>
      </c>
      <c r="Z113" s="33">
        <f t="shared" si="1218"/>
        <v>0</v>
      </c>
      <c r="AA113" s="61">
        <v>0</v>
      </c>
      <c r="AB113" s="33">
        <f t="shared" si="1219"/>
        <v>40</v>
      </c>
      <c r="AC113" s="61">
        <v>0.7</v>
      </c>
      <c r="AD113" s="33">
        <f t="shared" si="1220"/>
        <v>7.1</v>
      </c>
      <c r="AE113" s="22">
        <f t="shared" si="1221"/>
        <v>276.5</v>
      </c>
      <c r="AF113" s="54">
        <f t="shared" si="1228"/>
        <v>-47.915551916684258</v>
      </c>
      <c r="AG113" s="167">
        <f t="shared" si="1057"/>
        <v>-1.446601683238862E-2</v>
      </c>
      <c r="AH113">
        <f>LN(G113/G111)/(AE113-AE111)</f>
        <v>-8.513889439177795E-3</v>
      </c>
      <c r="AI113" s="22">
        <f t="shared" si="1229"/>
        <v>1661451000</v>
      </c>
      <c r="AJ113" s="174">
        <f t="shared" si="1235"/>
        <v>-0.29796278278398669</v>
      </c>
      <c r="AK113" s="174">
        <f t="shared" si="1236"/>
        <v>-1.5086723178936034E-2</v>
      </c>
      <c r="AL113" s="172">
        <f>LN(AI113/AI111)/(AE113-AE111)</f>
        <v>-9.1445295388092179E-3</v>
      </c>
      <c r="AM113" s="187">
        <f t="shared" si="1237"/>
        <v>7.2786979166666654</v>
      </c>
      <c r="AN113" s="187">
        <f>AM112+AM113</f>
        <v>17.755434027777767</v>
      </c>
      <c r="AO113" s="187">
        <f t="shared" ref="AO113" si="1408">AM112+AM113+AM111+AM110</f>
        <v>45.66046875</v>
      </c>
      <c r="AP113" s="174"/>
      <c r="AQ113" s="189">
        <f t="shared" si="1230"/>
        <v>36.260916931457103</v>
      </c>
      <c r="AR113" s="189">
        <f t="shared" si="1231"/>
        <v>0</v>
      </c>
      <c r="AS113" s="189">
        <f t="shared" si="1232"/>
        <v>0</v>
      </c>
      <c r="AT113" s="189">
        <f t="shared" si="1233"/>
        <v>3.8377666817975489</v>
      </c>
      <c r="AU113" s="189">
        <f t="shared" si="1234"/>
        <v>6.5291874716295961</v>
      </c>
      <c r="AV113" s="190" t="s">
        <v>178</v>
      </c>
      <c r="AW113" s="189">
        <f t="shared" si="1239"/>
        <v>2.3628456735057952</v>
      </c>
      <c r="AX113" s="189">
        <f t="shared" si="1240"/>
        <v>0</v>
      </c>
      <c r="AY113" s="189">
        <f t="shared" si="1241"/>
        <v>0</v>
      </c>
      <c r="AZ113" s="189">
        <f t="shared" si="1242"/>
        <v>-0.34046833184656577</v>
      </c>
      <c r="BA113" s="189">
        <f t="shared" si="1243"/>
        <v>0.20699375557537802</v>
      </c>
      <c r="BB113" s="190" t="s">
        <v>178</v>
      </c>
      <c r="BC113" s="189">
        <f>(AW112+AW113)/$AN113</f>
        <v>0.72590962002403669</v>
      </c>
      <c r="BD113" s="189">
        <f>(AX112+AX113)/$AN113</f>
        <v>0</v>
      </c>
      <c r="BE113" s="189">
        <f>(AY112+AY113)/$AN113</f>
        <v>0</v>
      </c>
      <c r="BF113" s="189">
        <f>(AZ112+AZ113)/$AN113</f>
        <v>-4.385649724469802E-2</v>
      </c>
      <c r="BG113" s="189">
        <f>(BA112+BA113)/$AN113</f>
        <v>1.0364316242921114E-2</v>
      </c>
      <c r="BH113" s="189">
        <f t="shared" ref="BH113:BL113" si="1409">(AW112+AW113+AW111+AW110)/$AO113</f>
        <v>0.7300105895735205</v>
      </c>
      <c r="BI113" s="189">
        <f t="shared" si="1409"/>
        <v>0</v>
      </c>
      <c r="BJ113" s="189">
        <f t="shared" si="1409"/>
        <v>0</v>
      </c>
      <c r="BK113" s="189">
        <f t="shared" si="1409"/>
        <v>-1.7819152679783467E-2</v>
      </c>
      <c r="BL113" s="189">
        <f t="shared" si="1409"/>
        <v>1.4084101999634323E-2</v>
      </c>
      <c r="BN113" s="189">
        <v>0.37551845079468776</v>
      </c>
      <c r="BO113" s="189">
        <v>1.1379060393742386</v>
      </c>
      <c r="BP113" s="189">
        <v>0.52114022456915576</v>
      </c>
      <c r="BQ113" s="189">
        <v>0</v>
      </c>
      <c r="BR113" s="189">
        <v>0</v>
      </c>
      <c r="BS113" s="189">
        <v>4.528424159093138</v>
      </c>
      <c r="BT113" s="189">
        <v>2.9757769485973314E-2</v>
      </c>
      <c r="BU113" s="189">
        <v>5.06322474315124</v>
      </c>
      <c r="BV113" s="189">
        <v>0.79371788872465332</v>
      </c>
      <c r="BW113" s="189">
        <v>1.6808220897400785</v>
      </c>
      <c r="BX113" s="189">
        <v>0.55457510005528576</v>
      </c>
      <c r="BY113" s="189">
        <v>0.38773176761852396</v>
      </c>
      <c r="BZ113" s="189">
        <v>1.5639635258918605</v>
      </c>
      <c r="CA113" s="189">
        <v>0.48102434938256144</v>
      </c>
      <c r="CB113" s="189">
        <v>0.70335469439473375</v>
      </c>
      <c r="CC113" s="189">
        <v>4.5823292710554835</v>
      </c>
      <c r="CD113" s="189">
        <v>0.27561595853682858</v>
      </c>
      <c r="CE113" s="189">
        <v>1.663420661558759</v>
      </c>
      <c r="CF113" s="189">
        <v>0.52901305422880751</v>
      </c>
      <c r="CG113" s="189">
        <v>0.20812610355758213</v>
      </c>
      <c r="CH113" s="189">
        <v>0.90372877546304398</v>
      </c>
      <c r="CI113" s="189">
        <v>30.176478589238002</v>
      </c>
      <c r="CJ113" s="189">
        <v>8.3485635045700448</v>
      </c>
      <c r="CK113" s="189">
        <v>0.76430932748737879</v>
      </c>
      <c r="CL113" s="189">
        <v>4.1679969168620733E-2</v>
      </c>
      <c r="CM113" s="189">
        <v>0.99375776963191098</v>
      </c>
      <c r="CN113" s="189">
        <v>3.7352170221469509</v>
      </c>
      <c r="CO113" s="189">
        <v>0.11810379636692785</v>
      </c>
      <c r="CP113" s="189">
        <v>2.0211215830683482</v>
      </c>
      <c r="CQ113" s="189">
        <v>1.1564863174374662</v>
      </c>
      <c r="CR113" s="189">
        <v>0.2167463517516357</v>
      </c>
      <c r="CS113" s="189">
        <v>0.47474567056341571</v>
      </c>
      <c r="CT113" s="189">
        <v>5.0568213630044383</v>
      </c>
      <c r="CU113" s="189">
        <v>0.27522812048823969</v>
      </c>
      <c r="CW113" s="189">
        <f t="shared" ref="CW113:DQ113" si="1410">(BN113*$W113/1000+($AB114-$AB112)*BN$18/1000)/(($W113+$AA113+$AC113)/1000)</f>
        <v>0.37432524645716492</v>
      </c>
      <c r="CX113" s="189">
        <f t="shared" si="1410"/>
        <v>1.1342903597212111</v>
      </c>
      <c r="CY113" s="189">
        <f t="shared" si="1410"/>
        <v>0.51948430919376576</v>
      </c>
      <c r="CZ113" s="189">
        <f t="shared" si="1410"/>
        <v>0</v>
      </c>
      <c r="DA113" s="189">
        <f t="shared" si="1410"/>
        <v>0</v>
      </c>
      <c r="DB113" s="189">
        <f t="shared" si="1410"/>
        <v>4.5140351581336962</v>
      </c>
      <c r="DC113" s="189">
        <f t="shared" si="1410"/>
        <v>2.96632146124364E-2</v>
      </c>
      <c r="DD113" s="189">
        <f t="shared" si="1410"/>
        <v>5.0471364212256571</v>
      </c>
      <c r="DE113" s="189">
        <f t="shared" si="1410"/>
        <v>0.79119586184264135</v>
      </c>
      <c r="DF113" s="189">
        <f t="shared" si="1410"/>
        <v>1.6754813023464423</v>
      </c>
      <c r="DG113" s="189">
        <f t="shared" si="1410"/>
        <v>0.55281294585629026</v>
      </c>
      <c r="DH113" s="189">
        <f t="shared" si="1410"/>
        <v>0.3864997556469717</v>
      </c>
      <c r="DI113" s="189">
        <f t="shared" si="1410"/>
        <v>1.5589940548608832</v>
      </c>
      <c r="DJ113" s="189">
        <f t="shared" si="1410"/>
        <v>0.47949590160876299</v>
      </c>
      <c r="DK113" s="189">
        <f t="shared" si="1410"/>
        <v>0.70111979522961199</v>
      </c>
      <c r="DL113" s="189">
        <f t="shared" si="1410"/>
        <v>4.5677689873980221</v>
      </c>
      <c r="DM113" s="189">
        <f t="shared" si="1410"/>
        <v>0.27474019289463258</v>
      </c>
      <c r="DN113" s="189">
        <f t="shared" si="1410"/>
        <v>1.6581351669464526</v>
      </c>
      <c r="DO113" s="189">
        <f t="shared" si="1410"/>
        <v>0.52733212305331878</v>
      </c>
      <c r="DP113" s="189">
        <f t="shared" si="1410"/>
        <v>0.2074647859339312</v>
      </c>
      <c r="DQ113" s="189">
        <f t="shared" si="1410"/>
        <v>0.90085719061136826</v>
      </c>
      <c r="DR113" s="194">
        <f>(CI113*$W113/1000+($AB114-$AB112)*CI$18/1000+2220/1000*(AD114-AD112))/(($W113+$AA113+$AC113)/1000)</f>
        <v>37.134610522908147</v>
      </c>
      <c r="DS113" s="189">
        <f t="shared" ref="DS113:ED113" si="1411">(CJ113*$W113/1000+($AB114-$AB112)*CJ$18/1000)/(($W113+$AA113+$AC113)/1000)</f>
        <v>8.3220360671973754</v>
      </c>
      <c r="DT113" s="189">
        <f t="shared" si="1411"/>
        <v>0.76188074587484522</v>
      </c>
      <c r="DU113" s="189">
        <f t="shared" si="1411"/>
        <v>4.154753168147577E-2</v>
      </c>
      <c r="DV113" s="189">
        <f t="shared" si="1411"/>
        <v>0.99060011897942646</v>
      </c>
      <c r="DW113" s="189">
        <f t="shared" si="1411"/>
        <v>3.7233484251632794</v>
      </c>
      <c r="DX113" s="189">
        <f t="shared" si="1411"/>
        <v>0.1177285232963112</v>
      </c>
      <c r="DY113" s="189">
        <f t="shared" si="1411"/>
        <v>2.0146994990549674</v>
      </c>
      <c r="DZ113" s="189">
        <f t="shared" si="1411"/>
        <v>1.1528115992250003</v>
      </c>
      <c r="EA113" s="189">
        <f t="shared" si="1411"/>
        <v>0.21605764341651928</v>
      </c>
      <c r="EB113" s="189">
        <f t="shared" si="1411"/>
        <v>0.47323717319893827</v>
      </c>
      <c r="EC113" s="189">
        <f t="shared" si="1411"/>
        <v>5.0407533877248056</v>
      </c>
      <c r="ED113" s="189">
        <f t="shared" si="1411"/>
        <v>0.27435358719572145</v>
      </c>
      <c r="EE113" s="53" t="s">
        <v>22</v>
      </c>
      <c r="EF113" s="12" t="s">
        <v>177</v>
      </c>
      <c r="EG113" s="189">
        <f t="shared" ref="EG113" si="1412">BN113-CW109</f>
        <v>0.19835032968060254</v>
      </c>
      <c r="EH113" s="189">
        <f t="shared" ref="EH113" si="1413">BO113-CX109</f>
        <v>0.11136783506906056</v>
      </c>
      <c r="EI113" s="189">
        <f t="shared" ref="EI113" si="1414">BP113-CY109</f>
        <v>-0.82673932497554958</v>
      </c>
      <c r="EJ113" s="189">
        <f t="shared" ref="EJ113" si="1415">BQ113-CZ109</f>
        <v>0</v>
      </c>
      <c r="EK113" s="189">
        <f t="shared" ref="EK113" si="1416">BR113-DA109</f>
        <v>0</v>
      </c>
      <c r="EL113" s="189">
        <f t="shared" ref="EL113" si="1417">BS113-DB109</f>
        <v>0.72127105549017001</v>
      </c>
      <c r="EM113" s="189">
        <f t="shared" ref="EM113" si="1418">BT113-DC109</f>
        <v>2.9757769485973314E-2</v>
      </c>
      <c r="EN113" s="189">
        <f t="shared" ref="EN113" si="1419">BU113-DD109</f>
        <v>1.2951553817232466</v>
      </c>
      <c r="EO113" s="189">
        <f t="shared" ref="EO113" si="1420">BV113-DE109</f>
        <v>1.8195341872795479E-2</v>
      </c>
      <c r="EP113" s="189">
        <f t="shared" ref="EP113" si="1421">BW113-DF109</f>
        <v>6.2614863562530765E-2</v>
      </c>
      <c r="EQ113" s="189">
        <f t="shared" ref="EQ113" si="1422">BX113-DG109</f>
        <v>-0.57162769335712482</v>
      </c>
      <c r="ER113" s="189">
        <f t="shared" ref="ER113" si="1423">BY113-DH109</f>
        <v>-0.83230330464694124</v>
      </c>
      <c r="ES113" s="189">
        <f t="shared" ref="ES113" si="1424">BZ113-DI109</f>
        <v>0.1213824974664246</v>
      </c>
      <c r="ET113" s="189">
        <f t="shared" ref="ET113" si="1425">CA113-DJ109</f>
        <v>-1.3975210377094094E-2</v>
      </c>
      <c r="EU113" s="189">
        <f t="shared" ref="EU113" si="1426">CB113-DK109</f>
        <v>-5.3263220443742432E-2</v>
      </c>
      <c r="EV113" s="189">
        <f t="shared" ref="EV113" si="1427">CC113-DL109</f>
        <v>0.24905872157896169</v>
      </c>
      <c r="EW113" s="189">
        <f t="shared" ref="EW113" si="1428">CD113-DM109</f>
        <v>0.12485518726742931</v>
      </c>
      <c r="EX113" s="189">
        <f t="shared" ref="EX113" si="1429">CE113-DN109</f>
        <v>-0.20154602131427302</v>
      </c>
      <c r="EY113" s="189">
        <f t="shared" ref="EY113" si="1430">CF113-DO109</f>
        <v>-0.23077751688745862</v>
      </c>
      <c r="EZ113" s="189">
        <f t="shared" ref="EZ113" si="1431">CG113-DP109</f>
        <v>2.8407373541150527E-3</v>
      </c>
      <c r="FA113" s="189">
        <f t="shared" ref="FA113" si="1432">CH113-DQ109</f>
        <v>-0.42420707487966169</v>
      </c>
      <c r="FB113" s="194">
        <f>CI113-DR109</f>
        <v>-31.492742329389273</v>
      </c>
      <c r="FC113" s="189">
        <f t="shared" ref="FC113" si="1433">CJ113-DS109</f>
        <v>5.1476628008791128</v>
      </c>
      <c r="FD113" s="189">
        <f t="shared" ref="FD113" si="1434">CK113-DT109</f>
        <v>0.25725943316463984</v>
      </c>
      <c r="FE113" s="189">
        <f t="shared" ref="FE113" si="1435">CL113-DU109</f>
        <v>4.1679969168620733E-2</v>
      </c>
      <c r="FF113" s="189">
        <f t="shared" ref="FF113" si="1436">CM113-DV109</f>
        <v>4.0922298260624212E-2</v>
      </c>
      <c r="FG113" s="189">
        <f t="shared" ref="FG113" si="1437">CN113-DW109</f>
        <v>-0.31341008460440589</v>
      </c>
      <c r="FH113" s="189">
        <f t="shared" ref="FH113" si="1438">CO113-DX109</f>
        <v>8.842410911912113E-2</v>
      </c>
      <c r="FI113" s="189">
        <f t="shared" ref="FI113" si="1439">CP113-DY109</f>
        <v>0.78012370195459324</v>
      </c>
      <c r="FJ113" s="189">
        <f>CQ113-DZ109</f>
        <v>0.66042785342315535</v>
      </c>
      <c r="FK113" s="189">
        <f t="shared" ref="FK113" si="1440">CR113-EA109</f>
        <v>0.10490913228563238</v>
      </c>
      <c r="FL113" s="189">
        <f t="shared" ref="FL113" si="1441">CS113-EB109</f>
        <v>-0.80517163541140868</v>
      </c>
      <c r="FM113" s="189">
        <f t="shared" ref="FM113" si="1442">CT113-EC109</f>
        <v>1.3798266984489942</v>
      </c>
      <c r="FN113" s="189">
        <f t="shared" ref="FN113" si="1443">CU113-ED109</f>
        <v>0.27522812048823969</v>
      </c>
      <c r="FO113" s="198">
        <f>SUM(BA110:BA113)</f>
        <v>0.6430866992261155</v>
      </c>
    </row>
    <row r="114" spans="1:171" ht="16.5" x14ac:dyDescent="0.3">
      <c r="A114" s="19" t="s">
        <v>22</v>
      </c>
      <c r="B114" s="12" t="s">
        <v>180</v>
      </c>
      <c r="C114" s="28">
        <v>42423</v>
      </c>
      <c r="D114" s="63">
        <v>0.42708333333333331</v>
      </c>
      <c r="E114" s="10">
        <f t="shared" si="1283"/>
        <v>302.25</v>
      </c>
      <c r="F114" s="76">
        <f t="shared" si="1224"/>
        <v>12.59375</v>
      </c>
      <c r="G114" s="154">
        <v>7.22</v>
      </c>
      <c r="H114" s="154">
        <v>8.14</v>
      </c>
      <c r="I114" s="153">
        <v>88.7</v>
      </c>
      <c r="J114" s="153">
        <v>13.6</v>
      </c>
      <c r="K114" s="53">
        <f t="shared" si="1225"/>
        <v>0.92000000000000082</v>
      </c>
      <c r="L114" s="53">
        <f t="shared" si="1407"/>
        <v>5.66</v>
      </c>
      <c r="M114" s="153">
        <v>1</v>
      </c>
      <c r="N114" s="57">
        <v>30.2</v>
      </c>
      <c r="O114" s="57">
        <v>0</v>
      </c>
      <c r="P114" s="61">
        <v>0</v>
      </c>
      <c r="Q114" s="61">
        <v>3.99</v>
      </c>
      <c r="R114" s="61">
        <v>6.55</v>
      </c>
      <c r="S114" s="57"/>
      <c r="T114" s="57">
        <v>104</v>
      </c>
      <c r="U114" s="80">
        <v>7.66</v>
      </c>
      <c r="V114" s="57">
        <v>10</v>
      </c>
      <c r="W114" s="71">
        <f t="shared" si="1226"/>
        <v>208.6</v>
      </c>
      <c r="X114" s="85">
        <f t="shared" si="1227"/>
        <v>125</v>
      </c>
      <c r="Y114" s="33">
        <v>1</v>
      </c>
      <c r="Z114" s="33">
        <f t="shared" si="1218"/>
        <v>1</v>
      </c>
      <c r="AA114" s="61">
        <v>0</v>
      </c>
      <c r="AB114" s="33">
        <f t="shared" si="1219"/>
        <v>40</v>
      </c>
      <c r="AC114" s="61">
        <v>0</v>
      </c>
      <c r="AD114" s="33">
        <f t="shared" si="1220"/>
        <v>7.1</v>
      </c>
      <c r="AE114" s="22">
        <f t="shared" si="1221"/>
        <v>302.25</v>
      </c>
      <c r="AF114" s="54">
        <f t="shared" si="1228"/>
        <v>-357.13766339881539</v>
      </c>
      <c r="AG114" s="167">
        <f t="shared" si="1057"/>
        <v>-1.9408403302059697E-3</v>
      </c>
      <c r="AH114"/>
      <c r="AI114" s="22">
        <f t="shared" si="1229"/>
        <v>1498871999.9999998</v>
      </c>
      <c r="AJ114" s="174">
        <f t="shared" si="1235"/>
        <v>-0.10297849173988749</v>
      </c>
      <c r="AK114" s="174">
        <f t="shared" si="1236"/>
        <v>-3.9991647277626214E-3</v>
      </c>
      <c r="AL114" s="172"/>
      <c r="AM114" s="187">
        <f t="shared" si="1237"/>
        <v>7.9449479166666661</v>
      </c>
      <c r="AN114" s="187"/>
      <c r="AO114" s="187"/>
      <c r="AP114" s="174"/>
      <c r="AQ114" s="189">
        <f t="shared" si="1230"/>
        <v>30.2</v>
      </c>
      <c r="AR114" s="189">
        <f t="shared" si="1231"/>
        <v>0</v>
      </c>
      <c r="AS114" s="189">
        <f t="shared" si="1232"/>
        <v>0</v>
      </c>
      <c r="AT114" s="189">
        <f t="shared" si="1233"/>
        <v>3.99</v>
      </c>
      <c r="AU114" s="189">
        <f t="shared" si="1234"/>
        <v>6.5499999999999989</v>
      </c>
      <c r="AV114" s="190" t="s">
        <v>181</v>
      </c>
      <c r="AW114" s="189">
        <f t="shared" si="1239"/>
        <v>6.0609169314571041</v>
      </c>
      <c r="AX114" s="189">
        <f t="shared" si="1240"/>
        <v>0</v>
      </c>
      <c r="AY114" s="189">
        <f t="shared" si="1241"/>
        <v>0</v>
      </c>
      <c r="AZ114" s="189">
        <f t="shared" si="1242"/>
        <v>-0.15223331820245134</v>
      </c>
      <c r="BA114" s="189">
        <f t="shared" si="1243"/>
        <v>2.0812528370403705E-2</v>
      </c>
      <c r="BB114" s="190" t="s">
        <v>181</v>
      </c>
      <c r="BC114" s="189"/>
      <c r="BD114" s="189"/>
      <c r="BE114" s="189"/>
      <c r="BF114" s="189"/>
      <c r="BG114" s="189"/>
      <c r="BH114" s="189"/>
      <c r="BI114" s="189"/>
      <c r="BJ114" s="189"/>
      <c r="BK114" s="189"/>
      <c r="BL114" s="189"/>
      <c r="BN114" s="189"/>
      <c r="BO114" s="189"/>
      <c r="BP114" s="189"/>
      <c r="BQ114" s="189"/>
      <c r="BR114" s="189"/>
      <c r="BS114" s="189"/>
      <c r="BT114" s="189"/>
      <c r="BU114" s="189"/>
      <c r="BV114" s="189"/>
      <c r="BW114" s="189"/>
      <c r="BX114" s="189"/>
      <c r="BY114" s="189"/>
      <c r="BZ114" s="189"/>
      <c r="CA114" s="189"/>
      <c r="CB114" s="189"/>
      <c r="CC114" s="189"/>
      <c r="CD114" s="189"/>
      <c r="CE114" s="189"/>
      <c r="CF114" s="189"/>
      <c r="CG114" s="189"/>
      <c r="CH114" s="189"/>
      <c r="CI114" s="189"/>
      <c r="CJ114" s="189"/>
      <c r="CK114" s="189"/>
      <c r="CL114" s="189"/>
      <c r="CM114" s="189"/>
      <c r="CN114" s="189"/>
      <c r="CO114" s="189"/>
      <c r="CP114" s="189"/>
      <c r="CQ114" s="189"/>
      <c r="CR114" s="189"/>
      <c r="CS114" s="189"/>
      <c r="CT114" s="189"/>
      <c r="CU114" s="189"/>
      <c r="CW114" s="189"/>
      <c r="CX114" s="189"/>
      <c r="CY114" s="189"/>
      <c r="CZ114" s="189"/>
      <c r="DA114" s="189"/>
      <c r="DB114" s="189"/>
      <c r="DC114" s="189"/>
      <c r="DD114" s="189"/>
      <c r="DE114" s="189"/>
      <c r="DF114" s="189"/>
      <c r="DG114" s="189"/>
      <c r="DH114" s="189"/>
      <c r="DI114" s="189"/>
      <c r="DJ114" s="189"/>
      <c r="DK114" s="189"/>
      <c r="DL114" s="189"/>
      <c r="DM114" s="189"/>
      <c r="DN114" s="189"/>
      <c r="DO114" s="189"/>
      <c r="DP114" s="189"/>
      <c r="DQ114" s="189"/>
      <c r="DR114" s="194"/>
      <c r="DS114" s="189"/>
      <c r="DT114" s="189"/>
      <c r="DU114" s="189"/>
      <c r="DV114" s="189"/>
      <c r="DW114" s="189"/>
      <c r="DX114" s="189"/>
      <c r="DY114" s="189"/>
      <c r="DZ114" s="189"/>
      <c r="EA114" s="189"/>
      <c r="EB114" s="189"/>
      <c r="EC114" s="189"/>
      <c r="ED114" s="189"/>
      <c r="EE114" s="53" t="s">
        <v>22</v>
      </c>
      <c r="EF114" s="12" t="s">
        <v>180</v>
      </c>
      <c r="EG114" s="189"/>
      <c r="EH114" s="189"/>
      <c r="EI114" s="189"/>
      <c r="EJ114" s="189"/>
      <c r="EK114" s="189"/>
      <c r="EL114" s="189"/>
      <c r="EM114" s="189"/>
      <c r="EN114" s="189"/>
      <c r="EO114" s="189"/>
      <c r="EP114" s="189"/>
      <c r="EQ114" s="189"/>
      <c r="ER114" s="189"/>
      <c r="ES114" s="189"/>
      <c r="ET114" s="189"/>
      <c r="EU114" s="189"/>
      <c r="EV114" s="189"/>
      <c r="EW114" s="189"/>
      <c r="EX114" s="189"/>
      <c r="EY114" s="189"/>
      <c r="EZ114" s="189"/>
      <c r="FA114" s="189"/>
      <c r="FB114" s="194"/>
      <c r="FC114" s="189"/>
      <c r="FD114" s="189"/>
      <c r="FE114" s="189"/>
      <c r="FF114" s="189"/>
      <c r="FG114" s="189"/>
      <c r="FH114" s="189"/>
      <c r="FI114" s="189"/>
      <c r="FJ114" s="189"/>
      <c r="FK114" s="189"/>
      <c r="FL114" s="189"/>
      <c r="FM114" s="189"/>
      <c r="FN114" s="189"/>
      <c r="FO114" s="6"/>
    </row>
    <row r="115" spans="1:171" ht="17.25" thickBot="1" x14ac:dyDescent="0.35">
      <c r="A115" s="56" t="s">
        <v>22</v>
      </c>
      <c r="B115" s="20" t="s">
        <v>182</v>
      </c>
      <c r="C115" s="28">
        <v>42424</v>
      </c>
      <c r="D115" s="64">
        <v>0.38680555555555557</v>
      </c>
      <c r="E115" s="152">
        <f>F115*24</f>
        <v>325.2833333333333</v>
      </c>
      <c r="F115" s="77">
        <f t="shared" si="1224"/>
        <v>13.553472222222222</v>
      </c>
      <c r="G115" s="157">
        <v>5.54</v>
      </c>
      <c r="H115" s="158">
        <v>6.49</v>
      </c>
      <c r="I115" s="155">
        <v>85.3</v>
      </c>
      <c r="J115" s="155">
        <v>13.4</v>
      </c>
      <c r="K115" s="161">
        <f t="shared" si="1225"/>
        <v>0.95000000000000018</v>
      </c>
      <c r="L115" s="161">
        <f t="shared" si="1407"/>
        <v>7.3100000000000005</v>
      </c>
      <c r="M115" s="156">
        <v>2</v>
      </c>
      <c r="N115" s="66">
        <v>25.9</v>
      </c>
      <c r="O115" s="65">
        <v>0</v>
      </c>
      <c r="P115" s="68">
        <v>0</v>
      </c>
      <c r="Q115" s="67">
        <v>4.38</v>
      </c>
      <c r="R115" s="68">
        <v>6.74</v>
      </c>
      <c r="S115" s="66"/>
      <c r="T115" s="65">
        <v>107</v>
      </c>
      <c r="U115" s="78">
        <v>8.15</v>
      </c>
      <c r="V115" s="65">
        <v>10</v>
      </c>
      <c r="W115" s="71">
        <f t="shared" si="1226"/>
        <v>200.5</v>
      </c>
      <c r="X115" s="86">
        <f t="shared" si="1227"/>
        <v>135</v>
      </c>
      <c r="Y115" s="67">
        <v>1.9</v>
      </c>
      <c r="Z115" s="68">
        <f t="shared" si="1218"/>
        <v>2.9</v>
      </c>
      <c r="AA115" s="67">
        <v>0</v>
      </c>
      <c r="AB115" s="68">
        <f t="shared" si="1219"/>
        <v>40</v>
      </c>
      <c r="AC115" s="67">
        <v>0</v>
      </c>
      <c r="AD115" s="68">
        <f t="shared" si="1220"/>
        <v>7.1</v>
      </c>
      <c r="AE115" s="6"/>
      <c r="AF115" s="54"/>
      <c r="AG115" s="168"/>
      <c r="AH115">
        <f>LN(G115/G113)/(AE115-AE113)</f>
        <v>1.1386513224171649E-3</v>
      </c>
      <c r="AI115" s="22">
        <f t="shared" si="1229"/>
        <v>1100244000</v>
      </c>
      <c r="AJ115" s="175">
        <f t="shared" si="1235"/>
        <v>-0.30918085182620358</v>
      </c>
      <c r="AK115" s="175">
        <f t="shared" si="1236"/>
        <v>1.0229308579857853E-3</v>
      </c>
      <c r="AL115" s="172">
        <f>LN(AI115/AI113)/(AE115-AE113)</f>
        <v>1.4906305373095518E-3</v>
      </c>
      <c r="AM115" s="187">
        <f t="shared" si="1237"/>
        <v>6.1230277777777689</v>
      </c>
      <c r="AN115" s="187">
        <f>AM114+AM115</f>
        <v>14.067975694444435</v>
      </c>
      <c r="AO115" s="187">
        <f t="shared" ref="AO115" si="1444">AM114+AM115</f>
        <v>14.067975694444435</v>
      </c>
      <c r="AP115" s="175"/>
      <c r="AQ115" s="189">
        <f t="shared" si="1230"/>
        <v>25.9</v>
      </c>
      <c r="AR115" s="189">
        <f t="shared" si="1231"/>
        <v>0</v>
      </c>
      <c r="AS115" s="189">
        <f t="shared" si="1232"/>
        <v>0</v>
      </c>
      <c r="AT115" s="189">
        <f t="shared" si="1233"/>
        <v>4.379999999999999</v>
      </c>
      <c r="AU115" s="189">
        <f t="shared" si="1234"/>
        <v>6.74</v>
      </c>
      <c r="AV115" s="190" t="s">
        <v>183</v>
      </c>
      <c r="AW115" s="189">
        <f t="shared" si="1239"/>
        <v>4.3000000000000007</v>
      </c>
      <c r="AX115" s="189">
        <f t="shared" si="1240"/>
        <v>0</v>
      </c>
      <c r="AY115" s="189">
        <f t="shared" si="1241"/>
        <v>0</v>
      </c>
      <c r="AZ115" s="189">
        <f t="shared" si="1242"/>
        <v>-0.38999999999999968</v>
      </c>
      <c r="BA115" s="189">
        <f t="shared" si="1243"/>
        <v>0.19000000000000128</v>
      </c>
      <c r="BB115" s="190" t="s">
        <v>183</v>
      </c>
      <c r="BC115" s="189">
        <f>(AW114+AW115)/$AN115</f>
        <v>0.73648953882886792</v>
      </c>
      <c r="BD115" s="189">
        <f>(AX114+AX115)/$AN115</f>
        <v>0</v>
      </c>
      <c r="BE115" s="189">
        <f>(AY114+AY115)/$AN115</f>
        <v>0</v>
      </c>
      <c r="BF115" s="189">
        <f>(AZ114+AZ115)/$AN115</f>
        <v>-3.8543805447189085E-2</v>
      </c>
      <c r="BG115" s="189">
        <f>(BA114+BA115)/$AN115</f>
        <v>1.4985278120266917E-2</v>
      </c>
      <c r="BH115" s="189">
        <f t="shared" ref="BH115" si="1445">(AW114+AW115)/$AN115</f>
        <v>0.73648953882886792</v>
      </c>
      <c r="BI115" s="189">
        <f t="shared" ref="BI115" si="1446">(AX114+AX115)/$AN115</f>
        <v>0</v>
      </c>
      <c r="BJ115" s="189">
        <f t="shared" ref="BJ115" si="1447">(AY114+AY115)/$AN115</f>
        <v>0</v>
      </c>
      <c r="BK115" s="189">
        <f t="shared" ref="BK115" si="1448">(AZ114+AZ115)/$AN115</f>
        <v>-3.8543805447189085E-2</v>
      </c>
      <c r="BL115" s="189">
        <f t="shared" ref="BL115" si="1449">(BA114+BA115)/$AN115</f>
        <v>1.4985278120266917E-2</v>
      </c>
      <c r="BN115" s="189">
        <v>0.36105483000801647</v>
      </c>
      <c r="BO115" s="189">
        <v>1.155503095000159</v>
      </c>
      <c r="BP115" s="189">
        <v>0.60058233197299049</v>
      </c>
      <c r="BQ115" s="189">
        <v>0</v>
      </c>
      <c r="BR115" s="189">
        <v>0</v>
      </c>
      <c r="BS115" s="189">
        <v>4.9590812116870095</v>
      </c>
      <c r="BT115" s="189">
        <v>4.4636654228959974E-2</v>
      </c>
      <c r="BU115" s="189">
        <v>5.1592139694671513</v>
      </c>
      <c r="BV115" s="189">
        <v>0.81045390380255744</v>
      </c>
      <c r="BW115" s="189">
        <v>1.6418557846067663</v>
      </c>
      <c r="BX115" s="189">
        <v>0.42710948005252292</v>
      </c>
      <c r="BY115" s="189">
        <v>0.30093930929717944</v>
      </c>
      <c r="BZ115" s="189">
        <v>1.6150848825904915</v>
      </c>
      <c r="CA115" s="189">
        <v>0.45823162190214645</v>
      </c>
      <c r="CB115" s="189">
        <v>0.74273129279256189</v>
      </c>
      <c r="CC115" s="189">
        <v>4.4791863340707856</v>
      </c>
      <c r="CD115" s="189">
        <v>0.32729395076248397</v>
      </c>
      <c r="CE115" s="189">
        <v>1.7177373594291043</v>
      </c>
      <c r="CF115" s="189">
        <v>0.48909727343240084</v>
      </c>
      <c r="CG115" s="189">
        <v>0.20178127310634339</v>
      </c>
      <c r="CH115" s="189">
        <v>0.81809848184586798</v>
      </c>
      <c r="CI115" s="189">
        <v>27.370458323904547</v>
      </c>
      <c r="CJ115" s="189">
        <v>10.660042798984227</v>
      </c>
      <c r="CK115" s="189">
        <v>0.8196773011907369</v>
      </c>
      <c r="CL115" s="189">
        <v>4.8165207945428466E-2</v>
      </c>
      <c r="CM115" s="189">
        <v>1.0489210391081654</v>
      </c>
      <c r="CN115" s="189">
        <v>3.5560842251242777</v>
      </c>
      <c r="CO115" s="189">
        <v>0.11461473867883104</v>
      </c>
      <c r="CP115" s="189">
        <v>2.2100977955516159</v>
      </c>
      <c r="CQ115" s="189">
        <v>1.1967384157503003</v>
      </c>
      <c r="CR115" s="189">
        <v>0.19992838651341086</v>
      </c>
      <c r="CS115" s="189">
        <v>1.6591978686738271</v>
      </c>
      <c r="CT115" s="189">
        <v>5.7595828275350955</v>
      </c>
      <c r="CU115" s="189">
        <v>0.34270766753031368</v>
      </c>
      <c r="CW115" s="189">
        <f t="shared" ref="CW115:DQ115" si="1450">(BN115*$W115/1000+($AB115-$AB114)*BN$18/1000)/(($W115+$AA115+$AC115)/1000)</f>
        <v>0.36105483000801647</v>
      </c>
      <c r="CX115" s="189">
        <f t="shared" si="1450"/>
        <v>1.155503095000159</v>
      </c>
      <c r="CY115" s="189">
        <f t="shared" si="1450"/>
        <v>0.60058233197299049</v>
      </c>
      <c r="CZ115" s="189">
        <f t="shared" si="1450"/>
        <v>0</v>
      </c>
      <c r="DA115" s="189">
        <f t="shared" si="1450"/>
        <v>0</v>
      </c>
      <c r="DB115" s="189">
        <f t="shared" si="1450"/>
        <v>4.9590812116870095</v>
      </c>
      <c r="DC115" s="189">
        <f t="shared" si="1450"/>
        <v>4.4636654228959967E-2</v>
      </c>
      <c r="DD115" s="189">
        <f t="shared" si="1450"/>
        <v>5.1592139694671513</v>
      </c>
      <c r="DE115" s="189">
        <f t="shared" si="1450"/>
        <v>0.81045390380255744</v>
      </c>
      <c r="DF115" s="189">
        <f t="shared" si="1450"/>
        <v>1.6418557846067663</v>
      </c>
      <c r="DG115" s="189">
        <f t="shared" si="1450"/>
        <v>0.42710948005252292</v>
      </c>
      <c r="DH115" s="189">
        <f t="shared" si="1450"/>
        <v>0.30093930929717944</v>
      </c>
      <c r="DI115" s="189">
        <f t="shared" si="1450"/>
        <v>1.6150848825904915</v>
      </c>
      <c r="DJ115" s="189">
        <f t="shared" si="1450"/>
        <v>0.45823162190214639</v>
      </c>
      <c r="DK115" s="189">
        <f t="shared" si="1450"/>
        <v>0.74273129279256189</v>
      </c>
      <c r="DL115" s="189">
        <f t="shared" si="1450"/>
        <v>4.4791863340707847</v>
      </c>
      <c r="DM115" s="189">
        <f t="shared" si="1450"/>
        <v>0.32729395076248397</v>
      </c>
      <c r="DN115" s="189">
        <f t="shared" si="1450"/>
        <v>1.7177373594291043</v>
      </c>
      <c r="DO115" s="189">
        <f t="shared" si="1450"/>
        <v>0.48909727343240084</v>
      </c>
      <c r="DP115" s="189">
        <f t="shared" si="1450"/>
        <v>0.20178127310634336</v>
      </c>
      <c r="DQ115" s="189">
        <f t="shared" si="1450"/>
        <v>0.81809848184586798</v>
      </c>
      <c r="DR115" s="194">
        <f>(CI115*$W115/1000+($AB115-$AB114)*CI$18/1000+2220*(AD115-AD114)/1000)/(($W115+$AA115+$AC115)/1000)</f>
        <v>27.370458323904543</v>
      </c>
      <c r="DS115" s="189">
        <f t="shared" ref="DS115:ED115" si="1451">(CJ115*$W115/1000+($AB115-$AB114)*CJ$18/1000)/(($W115+$AA115+$AC115)/1000)</f>
        <v>10.660042798984225</v>
      </c>
      <c r="DT115" s="189">
        <f t="shared" si="1451"/>
        <v>0.8196773011907369</v>
      </c>
      <c r="DU115" s="189">
        <f t="shared" si="1451"/>
        <v>4.8165207945428466E-2</v>
      </c>
      <c r="DV115" s="189">
        <f t="shared" si="1451"/>
        <v>1.0489210391081651</v>
      </c>
      <c r="DW115" s="189">
        <f t="shared" si="1451"/>
        <v>3.5560842251242772</v>
      </c>
      <c r="DX115" s="189">
        <f t="shared" si="1451"/>
        <v>0.11461473867883104</v>
      </c>
      <c r="DY115" s="189">
        <f t="shared" si="1451"/>
        <v>2.2100977955516155</v>
      </c>
      <c r="DZ115" s="189">
        <f t="shared" si="1451"/>
        <v>1.1967384157503003</v>
      </c>
      <c r="EA115" s="189">
        <f t="shared" si="1451"/>
        <v>0.19992838651341083</v>
      </c>
      <c r="EB115" s="189">
        <f t="shared" si="1451"/>
        <v>1.6591978686738271</v>
      </c>
      <c r="EC115" s="189">
        <f t="shared" si="1451"/>
        <v>5.7595828275350955</v>
      </c>
      <c r="ED115" s="189">
        <f t="shared" si="1451"/>
        <v>0.34270766753031362</v>
      </c>
      <c r="EE115" s="53" t="s">
        <v>22</v>
      </c>
      <c r="EF115" s="13" t="s">
        <v>182</v>
      </c>
      <c r="EG115" s="192">
        <f t="shared" ref="EG115" si="1452">BN115-CW113</f>
        <v>-1.3270416449148448E-2</v>
      </c>
      <c r="EH115" s="192">
        <f t="shared" ref="EH115" si="1453">BO115-CX113</f>
        <v>2.1212735278947958E-2</v>
      </c>
      <c r="EI115" s="192">
        <f t="shared" ref="EI115" si="1454">BP115-CY113</f>
        <v>8.1098022779224732E-2</v>
      </c>
      <c r="EJ115" s="192">
        <f t="shared" ref="EJ115" si="1455">BQ115-CZ113</f>
        <v>0</v>
      </c>
      <c r="EK115" s="192">
        <f t="shared" ref="EK115" si="1456">BR115-DA113</f>
        <v>0</v>
      </c>
      <c r="EL115" s="192">
        <f t="shared" ref="EL115" si="1457">BS115-DB113</f>
        <v>0.44504605355331339</v>
      </c>
      <c r="EM115" s="192">
        <f t="shared" ref="EM115" si="1458">BT115-DC113</f>
        <v>1.4973439616523573E-2</v>
      </c>
      <c r="EN115" s="192">
        <f t="shared" ref="EN115" si="1459">BU115-DD113</f>
        <v>0.11207754824149418</v>
      </c>
      <c r="EO115" s="192">
        <f t="shared" ref="EO115" si="1460">BV115-DE113</f>
        <v>1.9258041959916095E-2</v>
      </c>
      <c r="EP115" s="192">
        <f t="shared" ref="EP115" si="1461">BW115-DF113</f>
        <v>-3.3625517739676036E-2</v>
      </c>
      <c r="EQ115" s="192">
        <f t="shared" ref="EQ115" si="1462">BX115-DG113</f>
        <v>-0.12570346580376734</v>
      </c>
      <c r="ER115" s="192">
        <f t="shared" ref="ER115" si="1463">BY115-DH113</f>
        <v>-8.5560446349792263E-2</v>
      </c>
      <c r="ES115" s="192">
        <f t="shared" ref="ES115" si="1464">BZ115-DI113</f>
        <v>5.6090827729608383E-2</v>
      </c>
      <c r="ET115" s="192">
        <f t="shared" ref="ET115" si="1465">CA115-DJ113</f>
        <v>-2.126427970661654E-2</v>
      </c>
      <c r="EU115" s="192">
        <f t="shared" ref="EU115" si="1466">CB115-DK113</f>
        <v>4.1611497562949906E-2</v>
      </c>
      <c r="EV115" s="192">
        <f t="shared" ref="EV115" si="1467">CC115-DL113</f>
        <v>-8.8582653327236471E-2</v>
      </c>
      <c r="EW115" s="192">
        <f t="shared" ref="EW115" si="1468">CD115-DM113</f>
        <v>5.2553757867851381E-2</v>
      </c>
      <c r="EX115" s="192">
        <f t="shared" ref="EX115" si="1469">CE115-DN113</f>
        <v>5.960219248265175E-2</v>
      </c>
      <c r="EY115" s="192">
        <f t="shared" ref="EY115" si="1470">CF115-DO113</f>
        <v>-3.8234849620917943E-2</v>
      </c>
      <c r="EZ115" s="192">
        <f t="shared" ref="EZ115" si="1471">CG115-DP113</f>
        <v>-5.6835128275878055E-3</v>
      </c>
      <c r="FA115" s="192">
        <f t="shared" ref="FA115" si="1472">CH115-DQ113</f>
        <v>-8.2758708765500288E-2</v>
      </c>
      <c r="FB115" s="195">
        <f>CI115-DR113</f>
        <v>-9.7641521990036004</v>
      </c>
      <c r="FC115" s="192">
        <f t="shared" ref="FC115" si="1473">CJ115-DS113</f>
        <v>2.3380067317868516</v>
      </c>
      <c r="FD115" s="192">
        <f t="shared" ref="FD115" si="1474">CK115-DT113</f>
        <v>5.7796555315891673E-2</v>
      </c>
      <c r="FE115" s="192">
        <f t="shared" ref="FE115" si="1475">CL115-DU113</f>
        <v>6.6176762639526959E-3</v>
      </c>
      <c r="FF115" s="192">
        <f t="shared" ref="FF115" si="1476">CM115-DV113</f>
        <v>5.8320920128738907E-2</v>
      </c>
      <c r="FG115" s="192">
        <f t="shared" ref="FG115" si="1477">CN115-DW113</f>
        <v>-0.16726420003900166</v>
      </c>
      <c r="FH115" s="192">
        <f t="shared" ref="FH115" si="1478">CO115-DX113</f>
        <v>-3.1137846174801587E-3</v>
      </c>
      <c r="FI115" s="192">
        <f t="shared" ref="FI115" si="1479">CP115-DY113</f>
        <v>0.19539829649664853</v>
      </c>
      <c r="FJ115" s="192">
        <f t="shared" ref="FJ115" si="1480">CQ115-DZ113</f>
        <v>4.392681652529995E-2</v>
      </c>
      <c r="FK115" s="192">
        <f t="shared" ref="FK115" si="1481">CR115-EA113</f>
        <v>-1.612925690310843E-2</v>
      </c>
      <c r="FL115" s="192">
        <f t="shared" ref="FL115" si="1482">CS115-EB113</f>
        <v>1.1859606954748889</v>
      </c>
      <c r="FM115" s="192">
        <f t="shared" ref="FM115" si="1483">CT115-EC113</f>
        <v>0.71882943981028991</v>
      </c>
      <c r="FN115" s="192">
        <f t="shared" ref="FN115" si="1484">CU115-ED113</f>
        <v>6.8354080334592227E-2</v>
      </c>
      <c r="FO115" s="199">
        <f>BA114+BA115</f>
        <v>0.21081252837040498</v>
      </c>
    </row>
    <row r="116" spans="1:171" ht="13.5" x14ac:dyDescent="0.25">
      <c r="A116" s="19" t="s">
        <v>24</v>
      </c>
      <c r="B116" s="12" t="s">
        <v>149</v>
      </c>
      <c r="C116" s="49">
        <v>42410</v>
      </c>
      <c r="D116" s="29">
        <v>0.62291666666666667</v>
      </c>
      <c r="E116" s="10">
        <f>F116*24</f>
        <v>0</v>
      </c>
      <c r="F116" s="11">
        <v>0</v>
      </c>
      <c r="G116" s="39"/>
      <c r="H116" s="37"/>
      <c r="I116" s="38"/>
      <c r="J116" s="5"/>
      <c r="K116" s="5"/>
      <c r="L116" s="5"/>
      <c r="M116" s="41"/>
      <c r="N116" s="26">
        <v>32.299999999999997</v>
      </c>
      <c r="O116" s="50">
        <v>0</v>
      </c>
      <c r="P116" s="31">
        <f>3.47*2</f>
        <v>6.94</v>
      </c>
      <c r="Q116" s="31">
        <v>2.16</v>
      </c>
      <c r="R116" s="31">
        <v>1.1499999999999999</v>
      </c>
      <c r="S116" s="18"/>
      <c r="T116" s="18">
        <v>120</v>
      </c>
      <c r="U116" s="52">
        <v>9.07</v>
      </c>
      <c r="V116" s="18">
        <v>3.5</v>
      </c>
      <c r="W116" s="26">
        <v>275.5</v>
      </c>
      <c r="X116" s="34">
        <f>SUM(V116)</f>
        <v>3.5</v>
      </c>
      <c r="Y116" s="10"/>
      <c r="Z116" s="33"/>
      <c r="AA116" s="10"/>
      <c r="AB116" s="33"/>
      <c r="AC116" s="34"/>
      <c r="AD116" s="33"/>
      <c r="AE116" s="21"/>
      <c r="AF116" s="55"/>
      <c r="AG116" s="166"/>
      <c r="AH116"/>
      <c r="AI116" s="176"/>
      <c r="AJ116" s="173"/>
      <c r="AK116" s="173"/>
      <c r="AL116" s="166"/>
      <c r="AM116" s="186"/>
      <c r="AN116" s="186"/>
      <c r="AO116" s="186"/>
      <c r="AP116" s="173"/>
      <c r="AQ116" s="188"/>
      <c r="AR116" s="188"/>
      <c r="AS116" s="188"/>
      <c r="AT116" s="188"/>
      <c r="AU116" s="188"/>
      <c r="AW116" s="188"/>
      <c r="AX116" s="188"/>
      <c r="AY116" s="188"/>
      <c r="AZ116" s="188"/>
      <c r="BA116" s="188"/>
      <c r="BC116" s="188"/>
      <c r="BD116" s="188"/>
      <c r="BE116" s="188"/>
      <c r="BF116" s="188"/>
      <c r="BG116" s="188"/>
      <c r="BH116" s="188"/>
      <c r="BI116" s="188"/>
      <c r="BJ116" s="188"/>
      <c r="BK116" s="188"/>
      <c r="BL116" s="188"/>
      <c r="BN116" s="188"/>
      <c r="BO116" s="188"/>
      <c r="BP116" s="188"/>
      <c r="BQ116" s="188"/>
      <c r="BR116" s="188"/>
      <c r="BS116" s="188"/>
      <c r="BT116" s="188"/>
      <c r="BU116" s="188"/>
      <c r="BV116" s="188"/>
      <c r="BW116" s="188"/>
      <c r="BX116" s="188"/>
      <c r="BY116" s="188"/>
      <c r="BZ116" s="188"/>
      <c r="CA116" s="188"/>
      <c r="CB116" s="188"/>
      <c r="CC116" s="188"/>
      <c r="CD116" s="188"/>
      <c r="CE116" s="188"/>
      <c r="CF116" s="188"/>
      <c r="CG116" s="188"/>
      <c r="CH116" s="188"/>
      <c r="CI116" s="188"/>
      <c r="CJ116" s="188"/>
      <c r="CK116" s="188"/>
      <c r="CL116" s="188"/>
      <c r="CM116" s="188"/>
      <c r="CN116" s="188"/>
      <c r="CO116" s="188"/>
      <c r="CP116" s="188"/>
      <c r="CQ116" s="188"/>
      <c r="CR116" s="188"/>
      <c r="CS116" s="188"/>
      <c r="CT116" s="188"/>
      <c r="CU116" s="188"/>
      <c r="CW116" s="188"/>
      <c r="CX116" s="188"/>
      <c r="CY116" s="188"/>
      <c r="CZ116" s="188"/>
      <c r="DA116" s="188"/>
      <c r="DB116" s="188"/>
      <c r="DC116" s="188"/>
      <c r="DD116" s="188"/>
      <c r="DE116" s="188"/>
      <c r="DF116" s="188"/>
      <c r="DG116" s="188"/>
      <c r="DH116" s="188"/>
      <c r="DI116" s="188"/>
      <c r="DJ116" s="188"/>
      <c r="DK116" s="188"/>
      <c r="DL116" s="188"/>
      <c r="DM116" s="188"/>
      <c r="DN116" s="188"/>
      <c r="DO116" s="188"/>
      <c r="DP116" s="188"/>
      <c r="DQ116" s="188"/>
      <c r="DR116" s="193"/>
      <c r="DS116" s="188"/>
      <c r="DT116" s="188"/>
      <c r="DU116" s="188"/>
      <c r="DV116" s="188"/>
      <c r="DW116" s="188"/>
      <c r="DX116" s="188"/>
      <c r="DY116" s="188"/>
      <c r="DZ116" s="188"/>
      <c r="EA116" s="188"/>
      <c r="EB116" s="188"/>
      <c r="EC116" s="188"/>
      <c r="ED116" s="188"/>
      <c r="EE116" s="53" t="s">
        <v>24</v>
      </c>
      <c r="EF116" s="196"/>
      <c r="EG116" s="188"/>
      <c r="EH116" s="188"/>
      <c r="EI116" s="188"/>
      <c r="EJ116" s="188"/>
      <c r="EK116" s="188"/>
      <c r="EL116" s="188"/>
      <c r="EM116" s="188"/>
      <c r="EN116" s="188"/>
      <c r="EO116" s="188"/>
      <c r="EP116" s="188"/>
      <c r="EQ116" s="188"/>
      <c r="ER116" s="188"/>
      <c r="ES116" s="188"/>
      <c r="ET116" s="188"/>
      <c r="EU116" s="188"/>
      <c r="EV116" s="188"/>
      <c r="EW116" s="188"/>
      <c r="EX116" s="188"/>
      <c r="EY116" s="188"/>
      <c r="EZ116" s="188"/>
      <c r="FA116" s="188"/>
      <c r="FB116" s="193"/>
      <c r="FC116" s="188"/>
      <c r="FD116" s="188"/>
      <c r="FE116" s="188"/>
      <c r="FF116" s="188"/>
      <c r="FG116" s="188"/>
      <c r="FH116" s="188"/>
      <c r="FI116" s="188"/>
      <c r="FJ116" s="188"/>
      <c r="FK116" s="188"/>
      <c r="FL116" s="188"/>
      <c r="FM116" s="188"/>
      <c r="FN116" s="188"/>
      <c r="FO116" s="197"/>
    </row>
    <row r="117" spans="1:171" x14ac:dyDescent="0.2">
      <c r="A117" s="19" t="s">
        <v>24</v>
      </c>
      <c r="B117" s="12" t="s">
        <v>150</v>
      </c>
      <c r="C117" s="28">
        <v>42410</v>
      </c>
      <c r="D117" s="29">
        <v>0.83472222222222225</v>
      </c>
      <c r="E117" s="10">
        <f>F117*24</f>
        <v>0</v>
      </c>
      <c r="F117" s="74">
        <v>0</v>
      </c>
      <c r="G117" s="53">
        <v>0.254</v>
      </c>
      <c r="H117" s="53">
        <v>0.255</v>
      </c>
      <c r="I117">
        <v>99.6</v>
      </c>
      <c r="J117">
        <v>13.8</v>
      </c>
      <c r="K117" s="53">
        <f>H117-G117</f>
        <v>1.0000000000000009E-3</v>
      </c>
      <c r="L117" s="53"/>
      <c r="M117">
        <v>0</v>
      </c>
      <c r="N117" s="57">
        <v>31.5</v>
      </c>
      <c r="O117" s="60">
        <v>0</v>
      </c>
      <c r="P117" s="33">
        <v>5.95</v>
      </c>
      <c r="Q117" s="33">
        <v>2.09</v>
      </c>
      <c r="R117" s="33">
        <v>1.79</v>
      </c>
      <c r="S117" s="60"/>
      <c r="T117" s="60">
        <v>120</v>
      </c>
      <c r="U117" s="75">
        <v>8.99</v>
      </c>
      <c r="V117" s="60">
        <v>4</v>
      </c>
      <c r="W117" s="71">
        <f>W116-V116+Y117+AA117+AC117</f>
        <v>272</v>
      </c>
      <c r="X117" s="85">
        <f>SUM(V117,X116)</f>
        <v>7.5</v>
      </c>
      <c r="Y117" s="33">
        <v>0</v>
      </c>
      <c r="Z117" s="33">
        <f t="shared" ref="Z117:Z131" si="1485">SUM(Y117,Z116)</f>
        <v>0</v>
      </c>
      <c r="AA117" s="33">
        <v>0</v>
      </c>
      <c r="AB117" s="33">
        <f t="shared" ref="AB117:AB131" si="1486">SUM(AA117,AB116)</f>
        <v>0</v>
      </c>
      <c r="AC117" s="61">
        <v>0</v>
      </c>
      <c r="AD117" s="33">
        <f t="shared" ref="AD117:AD131" si="1487">SUM(AC117,AD116)</f>
        <v>0</v>
      </c>
      <c r="AE117" s="4">
        <f t="shared" ref="AE117:AE130" si="1488">F117*24</f>
        <v>0</v>
      </c>
      <c r="AF117" s="54"/>
      <c r="AG117" s="167"/>
      <c r="AH117"/>
      <c r="AI117" s="22">
        <f>G117*(W117-Y117-AA117-AC117)*1000000</f>
        <v>69088000</v>
      </c>
      <c r="AJ117" s="174"/>
      <c r="AK117" s="174"/>
      <c r="AL117" s="167"/>
      <c r="AM117" s="187"/>
      <c r="AN117" s="187"/>
      <c r="AO117" s="187"/>
      <c r="AP117" s="174"/>
      <c r="AQ117" s="189">
        <f>(N117*W117/1000+AC117*2220/1000+AA117*180.15/1000)/((W117+AA117+AC117)/1000)</f>
        <v>31.499999999999996</v>
      </c>
      <c r="AR117" s="189">
        <f>(O117*W117/1000)/((W117+AA117+AC117)/1000)</f>
        <v>0</v>
      </c>
      <c r="AS117" s="189">
        <f>(P117*W117/1000)/((W117+AA117+AC117)/1000)</f>
        <v>5.95</v>
      </c>
      <c r="AT117" s="189">
        <f>(Q117*W117/1000+AA117*4.16/1000)/((W117+AA117+AC117)/1000)</f>
        <v>2.09</v>
      </c>
      <c r="AU117" s="189">
        <f>(R117*W117/1000)/((W117+AA117+AC117)/1000)</f>
        <v>1.7899999999999998</v>
      </c>
      <c r="AW117" s="189"/>
      <c r="AX117" s="189"/>
      <c r="AY117" s="189"/>
      <c r="AZ117" s="189"/>
      <c r="BA117" s="189"/>
      <c r="BC117" s="189"/>
      <c r="BD117" s="189"/>
      <c r="BE117" s="189"/>
      <c r="BF117" s="189"/>
      <c r="BG117" s="189"/>
      <c r="BH117" s="189"/>
      <c r="BI117" s="189"/>
      <c r="BJ117" s="189"/>
      <c r="BK117" s="189"/>
      <c r="BL117" s="189"/>
      <c r="BN117" s="189">
        <v>0</v>
      </c>
      <c r="BO117" s="189">
        <v>2.1127902992706118</v>
      </c>
      <c r="BP117" s="189">
        <v>1.4733862853164548</v>
      </c>
      <c r="BQ117" s="189">
        <v>6.2200586009180201</v>
      </c>
      <c r="BR117" s="189">
        <v>0.18730616717362714</v>
      </c>
      <c r="BS117" s="189">
        <v>1.9188647573486772</v>
      </c>
      <c r="BT117" s="189">
        <v>7.7628101332409045</v>
      </c>
      <c r="BU117" s="189">
        <v>0</v>
      </c>
      <c r="BV117" s="189">
        <v>1.0891966046299555</v>
      </c>
      <c r="BW117" s="189">
        <v>1.3661159862187955</v>
      </c>
      <c r="BX117" s="189">
        <v>2.49253998820517</v>
      </c>
      <c r="BY117" s="189">
        <v>3.6725810144888693</v>
      </c>
      <c r="BZ117" s="189">
        <v>2.8504029189540003</v>
      </c>
      <c r="CA117" s="189">
        <v>0.85538449120477444</v>
      </c>
      <c r="CB117" s="189">
        <v>1.3739029547242867</v>
      </c>
      <c r="CC117" s="189">
        <v>5.1462421944583872</v>
      </c>
      <c r="CD117" s="189">
        <v>5.300439402611385</v>
      </c>
      <c r="CE117" s="189">
        <v>2.8545569521658614</v>
      </c>
      <c r="CF117" s="189">
        <v>0.94723327784282763</v>
      </c>
      <c r="CG117" s="189">
        <v>0.85272116250066776</v>
      </c>
      <c r="CH117" s="189">
        <v>2.9385569087674379</v>
      </c>
      <c r="CI117" s="189">
        <v>35.09880922142127</v>
      </c>
      <c r="CJ117" s="189">
        <v>0.1166371515807705</v>
      </c>
      <c r="CK117" s="189">
        <v>0</v>
      </c>
      <c r="CL117" s="189">
        <v>0</v>
      </c>
      <c r="CM117" s="189">
        <v>0</v>
      </c>
      <c r="CN117" s="189">
        <v>0</v>
      </c>
      <c r="CO117" s="189">
        <v>0</v>
      </c>
      <c r="CP117" s="189">
        <v>0</v>
      </c>
      <c r="CQ117" s="189">
        <v>0</v>
      </c>
      <c r="CR117" s="189">
        <v>1.0812175265763382</v>
      </c>
      <c r="CS117" s="189">
        <v>0.10802637737039696</v>
      </c>
      <c r="CT117" s="189">
        <v>0.73112423223383505</v>
      </c>
      <c r="CU117" s="189">
        <v>0</v>
      </c>
      <c r="CW117" s="189">
        <f t="shared" ref="CW117:DQ117" si="1489">(BN117*$W117/1000+($AB118-$AB116)*BN$18/1000)/(($W117+$AA117+$AC117)/1000)</f>
        <v>0</v>
      </c>
      <c r="CX117" s="189">
        <f t="shared" si="1489"/>
        <v>2.1127902992706118</v>
      </c>
      <c r="CY117" s="189">
        <f t="shared" si="1489"/>
        <v>1.4733862853164548</v>
      </c>
      <c r="CZ117" s="189">
        <f t="shared" si="1489"/>
        <v>6.2200586009180201</v>
      </c>
      <c r="DA117" s="189">
        <f t="shared" si="1489"/>
        <v>0.18730616717362714</v>
      </c>
      <c r="DB117" s="189">
        <f t="shared" si="1489"/>
        <v>1.9188647573486772</v>
      </c>
      <c r="DC117" s="189">
        <f t="shared" si="1489"/>
        <v>7.7628101332409054</v>
      </c>
      <c r="DD117" s="189">
        <f t="shared" si="1489"/>
        <v>0</v>
      </c>
      <c r="DE117" s="189">
        <f t="shared" si="1489"/>
        <v>1.0891966046299553</v>
      </c>
      <c r="DF117" s="189">
        <f t="shared" si="1489"/>
        <v>1.3661159862187953</v>
      </c>
      <c r="DG117" s="189">
        <f t="shared" si="1489"/>
        <v>2.49253998820517</v>
      </c>
      <c r="DH117" s="189">
        <f t="shared" si="1489"/>
        <v>3.6725810144888689</v>
      </c>
      <c r="DI117" s="189">
        <f t="shared" si="1489"/>
        <v>2.8504029189540003</v>
      </c>
      <c r="DJ117" s="189">
        <f t="shared" si="1489"/>
        <v>0.85538449120477433</v>
      </c>
      <c r="DK117" s="189">
        <f t="shared" si="1489"/>
        <v>1.3739029547242867</v>
      </c>
      <c r="DL117" s="189">
        <f t="shared" si="1489"/>
        <v>5.1462421944583863</v>
      </c>
      <c r="DM117" s="189">
        <f t="shared" si="1489"/>
        <v>5.300439402611385</v>
      </c>
      <c r="DN117" s="189">
        <f t="shared" si="1489"/>
        <v>2.8545569521658614</v>
      </c>
      <c r="DO117" s="189">
        <f t="shared" si="1489"/>
        <v>0.9472332778428274</v>
      </c>
      <c r="DP117" s="189">
        <f t="shared" si="1489"/>
        <v>0.85272116250066765</v>
      </c>
      <c r="DQ117" s="189">
        <f t="shared" si="1489"/>
        <v>2.9385569087674375</v>
      </c>
      <c r="DR117" s="194">
        <f>(CI117*$W117/1000+($AB118-$AB116)*CI$18/1000+2220*(AD118-AD116)/1000)/(($W117+$AA117+$AC117)/1000)</f>
        <v>35.098809221421263</v>
      </c>
      <c r="DS117" s="189">
        <f t="shared" ref="DS117:ED117" si="1490">(CJ117*$W117/1000+($AB118-$AB116)*CJ$18/1000)/(($W117+$AA117+$AC117)/1000)</f>
        <v>0.11663715158077048</v>
      </c>
      <c r="DT117" s="189">
        <f t="shared" si="1490"/>
        <v>0</v>
      </c>
      <c r="DU117" s="189">
        <f t="shared" si="1490"/>
        <v>0</v>
      </c>
      <c r="DV117" s="189">
        <f t="shared" si="1490"/>
        <v>0</v>
      </c>
      <c r="DW117" s="189">
        <f t="shared" si="1490"/>
        <v>0</v>
      </c>
      <c r="DX117" s="189">
        <f t="shared" si="1490"/>
        <v>0</v>
      </c>
      <c r="DY117" s="189">
        <f t="shared" si="1490"/>
        <v>0</v>
      </c>
      <c r="DZ117" s="189">
        <f t="shared" si="1490"/>
        <v>0</v>
      </c>
      <c r="EA117" s="189">
        <f t="shared" si="1490"/>
        <v>1.0812175265763382</v>
      </c>
      <c r="EB117" s="189">
        <f t="shared" si="1490"/>
        <v>0.10802637737039694</v>
      </c>
      <c r="EC117" s="189">
        <f t="shared" si="1490"/>
        <v>0.73112423223383505</v>
      </c>
      <c r="ED117" s="189">
        <f t="shared" si="1490"/>
        <v>0</v>
      </c>
      <c r="EE117" s="53" t="s">
        <v>24</v>
      </c>
      <c r="EF117" s="12" t="s">
        <v>150</v>
      </c>
      <c r="EG117" s="189"/>
      <c r="EH117" s="189"/>
      <c r="EI117" s="189"/>
      <c r="EJ117" s="189"/>
      <c r="EK117" s="189"/>
      <c r="EL117" s="189"/>
      <c r="EM117" s="189"/>
      <c r="EN117" s="189"/>
      <c r="EO117" s="189"/>
      <c r="EP117" s="189"/>
      <c r="EQ117" s="189"/>
      <c r="ER117" s="189"/>
      <c r="ES117" s="189"/>
      <c r="ET117" s="189"/>
      <c r="EU117" s="189"/>
      <c r="EV117" s="189"/>
      <c r="EW117" s="189"/>
      <c r="EX117" s="189"/>
      <c r="EY117" s="189"/>
      <c r="EZ117" s="189"/>
      <c r="FA117" s="189"/>
      <c r="FB117" s="194"/>
      <c r="FC117" s="189"/>
      <c r="FD117" s="189"/>
      <c r="FE117" s="189"/>
      <c r="FF117" s="189"/>
      <c r="FG117" s="189"/>
      <c r="FH117" s="189"/>
      <c r="FI117" s="189"/>
      <c r="FJ117" s="189"/>
      <c r="FK117" s="189"/>
      <c r="FL117" s="189"/>
      <c r="FM117" s="189"/>
      <c r="FN117" s="189"/>
      <c r="FO117" s="6"/>
    </row>
    <row r="118" spans="1:171" x14ac:dyDescent="0.2">
      <c r="A118" s="19" t="s">
        <v>24</v>
      </c>
      <c r="B118" s="12" t="s">
        <v>151</v>
      </c>
      <c r="C118" s="28">
        <v>42411</v>
      </c>
      <c r="D118" s="29">
        <v>0.41666666666666669</v>
      </c>
      <c r="E118" s="10">
        <f>F118*24</f>
        <v>13.966666666666665</v>
      </c>
      <c r="F118" s="76">
        <f t="shared" ref="F118:F131" si="1491">+F117+(C118-C117)+(D118-D117)</f>
        <v>0.58194444444444438</v>
      </c>
      <c r="G118" s="53">
        <v>0.42199999999999999</v>
      </c>
      <c r="H118" s="53">
        <v>0.42299999999999999</v>
      </c>
      <c r="I118">
        <v>99.9</v>
      </c>
      <c r="J118">
        <v>14.2</v>
      </c>
      <c r="K118" s="53">
        <f t="shared" ref="K118:K131" si="1492">H118-G118</f>
        <v>1.0000000000000009E-3</v>
      </c>
      <c r="L118" s="53"/>
      <c r="M118">
        <v>1</v>
      </c>
      <c r="N118" s="57">
        <v>29.4</v>
      </c>
      <c r="O118" s="60">
        <v>0</v>
      </c>
      <c r="P118" s="61">
        <v>5.68</v>
      </c>
      <c r="Q118" s="33">
        <v>1.86</v>
      </c>
      <c r="R118" s="61">
        <v>2.4300000000000002</v>
      </c>
      <c r="S118" s="60"/>
      <c r="T118" s="60">
        <v>121</v>
      </c>
      <c r="U118" s="75">
        <v>8.9600000000000009</v>
      </c>
      <c r="V118" s="60">
        <v>4</v>
      </c>
      <c r="W118" s="71">
        <f t="shared" ref="W118:W131" si="1493">W117-V117+Y118+AA118+AC118</f>
        <v>268</v>
      </c>
      <c r="X118" s="85">
        <f t="shared" ref="X118:X131" si="1494">SUM(V118,X117)</f>
        <v>11.5</v>
      </c>
      <c r="Y118" s="33">
        <v>0</v>
      </c>
      <c r="Z118" s="33">
        <f t="shared" si="1485"/>
        <v>0</v>
      </c>
      <c r="AA118" s="33">
        <v>0</v>
      </c>
      <c r="AB118" s="33">
        <f t="shared" si="1486"/>
        <v>0</v>
      </c>
      <c r="AC118" s="33">
        <v>0</v>
      </c>
      <c r="AD118" s="33">
        <f t="shared" si="1487"/>
        <v>0</v>
      </c>
      <c r="AE118" s="22">
        <f t="shared" si="1488"/>
        <v>13.966666666666665</v>
      </c>
      <c r="AF118" s="54">
        <f t="shared" ref="AF118:AF130" si="1495">((AE118-AE117)*LN(2)/LN(G118/G117))</f>
        <v>19.069347520791993</v>
      </c>
      <c r="AG118" s="167">
        <f t="shared" si="1057"/>
        <v>3.6348762316287017E-2</v>
      </c>
      <c r="AH118"/>
      <c r="AI118" s="22">
        <f t="shared" ref="AI118:AI131" si="1496">G118*(W118-Y118-AA118-AC118)*1000000</f>
        <v>113095999.99999999</v>
      </c>
      <c r="AJ118" s="174">
        <f>LN(AI118/AI117)</f>
        <v>0.49285596123233449</v>
      </c>
      <c r="AK118" s="174">
        <f>LN(AI118/AI117)/(AE118-AE117)</f>
        <v>3.5288016317350922E-2</v>
      </c>
      <c r="AL118" s="167"/>
      <c r="AM118" s="187">
        <f>(G117+G118)/2*(E118-E117)/24</f>
        <v>0.19669722222222219</v>
      </c>
      <c r="AN118" s="187"/>
      <c r="AO118" s="187"/>
      <c r="AP118" s="174"/>
      <c r="AQ118" s="189">
        <f t="shared" ref="AQ118:AQ131" si="1497">(N118*W118/1000+AC118*2220/1000+AA118*180.15/1000)/((W118+AA118+AC118)/1000)</f>
        <v>29.4</v>
      </c>
      <c r="AR118" s="189">
        <f t="shared" ref="AR118:AR131" si="1498">(O118*W118/1000)/((W118+AA118+AC118)/1000)</f>
        <v>0</v>
      </c>
      <c r="AS118" s="189">
        <f t="shared" ref="AS118:AS131" si="1499">(P118*W118/1000)/((W118+AA118+AC118)/1000)</f>
        <v>5.68</v>
      </c>
      <c r="AT118" s="189">
        <f t="shared" ref="AT118:AT131" si="1500">(Q118*W118/1000+AA118*4.16/1000)/((W118+AA118+AC118)/1000)</f>
        <v>1.86</v>
      </c>
      <c r="AU118" s="189">
        <f t="shared" ref="AU118:AU131" si="1501">(R118*W118/1000)/((W118+AA118+AC118)/1000)</f>
        <v>2.4300000000000002</v>
      </c>
      <c r="AV118" s="190" t="s">
        <v>152</v>
      </c>
      <c r="AW118" s="189">
        <f>-(N118-AQ117)</f>
        <v>2.0999999999999979</v>
      </c>
      <c r="AX118" s="189">
        <f>(O118-AR117)</f>
        <v>0</v>
      </c>
      <c r="AY118" s="189">
        <f>-(P118-AS117)</f>
        <v>0.27000000000000046</v>
      </c>
      <c r="AZ118" s="189">
        <f>-(Q118-AT117)</f>
        <v>0.22999999999999976</v>
      </c>
      <c r="BA118" s="189">
        <f>(R118-AU117)</f>
        <v>0.64000000000000035</v>
      </c>
      <c r="BB118" s="190" t="s">
        <v>152</v>
      </c>
      <c r="BC118" s="189"/>
      <c r="BD118" s="189"/>
      <c r="BE118" s="189"/>
      <c r="BF118" s="189"/>
      <c r="BG118" s="189"/>
      <c r="BH118" s="189"/>
      <c r="BI118" s="189"/>
      <c r="BJ118" s="189"/>
      <c r="BK118" s="189"/>
      <c r="BL118" s="189"/>
      <c r="BN118" s="189"/>
      <c r="BO118" s="189"/>
      <c r="BP118" s="189"/>
      <c r="BQ118" s="189"/>
      <c r="BR118" s="189"/>
      <c r="BS118" s="189"/>
      <c r="BT118" s="189"/>
      <c r="BU118" s="189"/>
      <c r="BV118" s="189"/>
      <c r="BW118" s="189"/>
      <c r="BX118" s="189"/>
      <c r="BY118" s="189"/>
      <c r="BZ118" s="189"/>
      <c r="CA118" s="189"/>
      <c r="CB118" s="189"/>
      <c r="CC118" s="189"/>
      <c r="CD118" s="189"/>
      <c r="CE118" s="189"/>
      <c r="CF118" s="189"/>
      <c r="CG118" s="189"/>
      <c r="CH118" s="189"/>
      <c r="CI118" s="189"/>
      <c r="CJ118" s="189"/>
      <c r="CK118" s="189"/>
      <c r="CL118" s="189"/>
      <c r="CM118" s="189"/>
      <c r="CN118" s="189"/>
      <c r="CO118" s="189"/>
      <c r="CP118" s="189"/>
      <c r="CQ118" s="189"/>
      <c r="CR118" s="189"/>
      <c r="CS118" s="189"/>
      <c r="CT118" s="189"/>
      <c r="CU118" s="189"/>
      <c r="CW118" s="189"/>
      <c r="CX118" s="189"/>
      <c r="CY118" s="189"/>
      <c r="CZ118" s="189"/>
      <c r="DA118" s="189"/>
      <c r="DB118" s="189"/>
      <c r="DC118" s="189"/>
      <c r="DD118" s="189"/>
      <c r="DE118" s="189"/>
      <c r="DF118" s="189"/>
      <c r="DG118" s="189"/>
      <c r="DH118" s="189"/>
      <c r="DI118" s="189"/>
      <c r="DJ118" s="189"/>
      <c r="DK118" s="189"/>
      <c r="DL118" s="189"/>
      <c r="DM118" s="189"/>
      <c r="DN118" s="189"/>
      <c r="DO118" s="189"/>
      <c r="DP118" s="189"/>
      <c r="DQ118" s="189"/>
      <c r="DR118" s="194"/>
      <c r="DS118" s="189"/>
      <c r="DT118" s="189"/>
      <c r="DU118" s="189"/>
      <c r="DV118" s="189"/>
      <c r="DW118" s="189"/>
      <c r="DX118" s="189"/>
      <c r="DY118" s="189"/>
      <c r="DZ118" s="189"/>
      <c r="EA118" s="189"/>
      <c r="EB118" s="189"/>
      <c r="EC118" s="189"/>
      <c r="ED118" s="189"/>
      <c r="EE118" s="53" t="s">
        <v>24</v>
      </c>
      <c r="EF118" s="12" t="s">
        <v>151</v>
      </c>
      <c r="EG118" s="189"/>
      <c r="EH118" s="189"/>
      <c r="EI118" s="189"/>
      <c r="EJ118" s="189"/>
      <c r="EK118" s="189"/>
      <c r="EL118" s="189"/>
      <c r="EM118" s="189"/>
      <c r="EN118" s="189"/>
      <c r="EO118" s="189"/>
      <c r="EP118" s="189"/>
      <c r="EQ118" s="189"/>
      <c r="ER118" s="189"/>
      <c r="ES118" s="189"/>
      <c r="ET118" s="189"/>
      <c r="EU118" s="189"/>
      <c r="EV118" s="189"/>
      <c r="EW118" s="189"/>
      <c r="EX118" s="189"/>
      <c r="EY118" s="189"/>
      <c r="EZ118" s="189"/>
      <c r="FA118" s="189"/>
      <c r="FB118" s="194"/>
      <c r="FC118" s="189"/>
      <c r="FD118" s="189"/>
      <c r="FE118" s="189"/>
      <c r="FF118" s="189"/>
      <c r="FG118" s="189"/>
      <c r="FH118" s="189"/>
      <c r="FI118" s="189"/>
      <c r="FJ118" s="189"/>
      <c r="FK118" s="189"/>
      <c r="FL118" s="189"/>
      <c r="FM118" s="189"/>
      <c r="FN118" s="189"/>
      <c r="FO118" s="6"/>
    </row>
    <row r="119" spans="1:171" x14ac:dyDescent="0.2">
      <c r="A119" s="19" t="s">
        <v>24</v>
      </c>
      <c r="B119" s="24" t="s">
        <v>153</v>
      </c>
      <c r="C119" s="28">
        <v>42412</v>
      </c>
      <c r="D119" s="29">
        <v>0.47013888888888888</v>
      </c>
      <c r="E119" s="10">
        <f>F119*24</f>
        <v>39.25</v>
      </c>
      <c r="F119" s="76">
        <f t="shared" si="1491"/>
        <v>1.6354166666666665</v>
      </c>
      <c r="G119" s="53">
        <v>1.0900000000000001</v>
      </c>
      <c r="H119" s="53">
        <v>1.0900000000000001</v>
      </c>
      <c r="I119">
        <v>99.8</v>
      </c>
      <c r="J119">
        <v>14</v>
      </c>
      <c r="K119" s="53">
        <f t="shared" si="1492"/>
        <v>0</v>
      </c>
      <c r="L119" s="53"/>
      <c r="M119">
        <v>1</v>
      </c>
      <c r="N119" s="57">
        <v>29.5</v>
      </c>
      <c r="O119" s="60">
        <v>0</v>
      </c>
      <c r="P119" s="61">
        <v>4.59</v>
      </c>
      <c r="Q119" s="33">
        <v>1.88</v>
      </c>
      <c r="R119" s="61">
        <v>3.76</v>
      </c>
      <c r="S119" s="60"/>
      <c r="T119" s="60">
        <v>119</v>
      </c>
      <c r="U119" s="75">
        <v>8.8699999999999992</v>
      </c>
      <c r="V119" s="60">
        <v>39</v>
      </c>
      <c r="W119" s="71">
        <f t="shared" si="1493"/>
        <v>264</v>
      </c>
      <c r="X119" s="85">
        <f t="shared" si="1494"/>
        <v>50.5</v>
      </c>
      <c r="Y119" s="33">
        <v>0</v>
      </c>
      <c r="Z119" s="33">
        <f t="shared" si="1485"/>
        <v>0</v>
      </c>
      <c r="AA119" s="33">
        <v>0</v>
      </c>
      <c r="AB119" s="33">
        <f t="shared" si="1486"/>
        <v>0</v>
      </c>
      <c r="AC119" s="33">
        <v>0</v>
      </c>
      <c r="AD119" s="33">
        <f t="shared" si="1487"/>
        <v>0</v>
      </c>
      <c r="AE119" s="22">
        <f t="shared" si="1488"/>
        <v>39.25</v>
      </c>
      <c r="AF119" s="54">
        <f t="shared" si="1495"/>
        <v>18.468289978218298</v>
      </c>
      <c r="AG119" s="167">
        <f t="shared" si="1057"/>
        <v>3.753174665209668E-2</v>
      </c>
      <c r="AH119">
        <f>LN(G119/G117)/(AE119-AE117)</f>
        <v>3.7110795113494341E-2</v>
      </c>
      <c r="AI119" s="22">
        <f t="shared" si="1496"/>
        <v>287760000.00000006</v>
      </c>
      <c r="AJ119" s="174">
        <f t="shared" ref="AJ119:AJ131" si="1502">LN(AI119/AI118)</f>
        <v>0.93388978382263732</v>
      </c>
      <c r="AK119" s="174">
        <f t="shared" ref="AK119:AK131" si="1503">LN(AI119/AI118)/(AE119-AE118)</f>
        <v>3.6936972333130015E-2</v>
      </c>
      <c r="AL119" s="172">
        <f>LN(AI119/AI117)/(AE119-AE117)</f>
        <v>3.6350210065094826E-2</v>
      </c>
      <c r="AM119" s="187">
        <f t="shared" ref="AM119:AM131" si="1504">(G118+G119)/2*(E119-E118)/24</f>
        <v>0.79642500000000005</v>
      </c>
      <c r="AN119" s="187">
        <f>AM118+AM119</f>
        <v>0.99312222222222224</v>
      </c>
      <c r="AO119" s="187">
        <f t="shared" ref="AO119" si="1505">AM118+AM119</f>
        <v>0.99312222222222224</v>
      </c>
      <c r="AP119" s="174"/>
      <c r="AQ119" s="189">
        <f t="shared" si="1497"/>
        <v>29.5</v>
      </c>
      <c r="AR119" s="189">
        <f t="shared" si="1498"/>
        <v>0</v>
      </c>
      <c r="AS119" s="189">
        <f t="shared" si="1499"/>
        <v>4.59</v>
      </c>
      <c r="AT119" s="189">
        <f t="shared" si="1500"/>
        <v>1.88</v>
      </c>
      <c r="AU119" s="189">
        <f t="shared" si="1501"/>
        <v>3.76</v>
      </c>
      <c r="AV119" s="190" t="s">
        <v>154</v>
      </c>
      <c r="AW119" s="189">
        <f t="shared" ref="AW119:AW131" si="1506">-(N119-AQ118)</f>
        <v>-0.10000000000000142</v>
      </c>
      <c r="AX119" s="189">
        <f t="shared" ref="AX119:AX131" si="1507">(O119-AR118)</f>
        <v>0</v>
      </c>
      <c r="AY119" s="189">
        <f t="shared" ref="AY119:AY131" si="1508">-(P119-AS118)</f>
        <v>1.0899999999999999</v>
      </c>
      <c r="AZ119" s="189">
        <f t="shared" ref="AZ119:AZ131" si="1509">-(Q119-AT118)</f>
        <v>-1.9999999999999796E-2</v>
      </c>
      <c r="BA119" s="189">
        <f t="shared" ref="BA119:BA131" si="1510">(R119-AU118)</f>
        <v>1.3299999999999996</v>
      </c>
      <c r="BB119" s="190" t="s">
        <v>154</v>
      </c>
      <c r="BC119" s="189">
        <f>(AW118+AW119)/$AN119</f>
        <v>2.0138508184065929</v>
      </c>
      <c r="BD119" s="189">
        <f>(AX118+AX119)/$AN119</f>
        <v>0</v>
      </c>
      <c r="BE119" s="189">
        <f>(AY118+AY119)/$AN119</f>
        <v>1.3694185565164858</v>
      </c>
      <c r="BF119" s="189">
        <f>(AZ118+AZ119)/$AN119</f>
        <v>0.21145433593269258</v>
      </c>
      <c r="BG119" s="189">
        <f>(BA118+BA119)/$AN119</f>
        <v>1.9836430561304974</v>
      </c>
      <c r="BH119" s="189">
        <f t="shared" ref="BH119" si="1511">(AW118+AW119)/$AN119</f>
        <v>2.0138508184065929</v>
      </c>
      <c r="BI119" s="189">
        <f t="shared" ref="BI119" si="1512">(AX118+AX119)/$AN119</f>
        <v>0</v>
      </c>
      <c r="BJ119" s="189">
        <f t="shared" ref="BJ119" si="1513">(AY118+AY119)/$AN119</f>
        <v>1.3694185565164858</v>
      </c>
      <c r="BK119" s="189">
        <f t="shared" ref="BK119" si="1514">(AZ118+AZ119)/$AN119</f>
        <v>0.21145433593269258</v>
      </c>
      <c r="BL119" s="189">
        <f t="shared" ref="BL119" si="1515">(BA118+BA119)/$AN119</f>
        <v>1.9836430561304974</v>
      </c>
      <c r="BN119" s="189">
        <v>1.0166975336608712</v>
      </c>
      <c r="BO119" s="189">
        <v>1.979428965753417</v>
      </c>
      <c r="BP119" s="189">
        <v>1.6126747802978452</v>
      </c>
      <c r="BQ119" s="189">
        <v>4.4147371721278033</v>
      </c>
      <c r="BR119" s="189">
        <v>0.12365970992267315</v>
      </c>
      <c r="BS119" s="189">
        <v>1.9807324371825892</v>
      </c>
      <c r="BT119" s="189">
        <v>4.860931645533741</v>
      </c>
      <c r="BU119" s="189">
        <v>0.19998906496690805</v>
      </c>
      <c r="BV119" s="189">
        <v>1.015022211925124</v>
      </c>
      <c r="BW119" s="189">
        <v>1.3502746583793719</v>
      </c>
      <c r="BX119" s="189">
        <v>2.4403732172499932</v>
      </c>
      <c r="BY119" s="189">
        <v>3.5657408279816605</v>
      </c>
      <c r="BZ119" s="189">
        <v>2.6723387994094407</v>
      </c>
      <c r="CA119" s="189">
        <v>0.76077180019254242</v>
      </c>
      <c r="CB119" s="189">
        <v>1.3723612686081623</v>
      </c>
      <c r="CC119" s="189">
        <v>5.6289719531165776</v>
      </c>
      <c r="CD119" s="189">
        <v>4.1979755684640701</v>
      </c>
      <c r="CE119" s="189">
        <v>2.6879742465390097</v>
      </c>
      <c r="CF119" s="189">
        <v>0.91975593520012489</v>
      </c>
      <c r="CG119" s="189">
        <v>0.83891821966902869</v>
      </c>
      <c r="CH119" s="189">
        <v>2.8496671673450282</v>
      </c>
      <c r="CI119" s="189">
        <v>35.686099428006571</v>
      </c>
      <c r="CJ119" s="189">
        <v>0.28487317992656103</v>
      </c>
      <c r="CK119" s="189">
        <v>6.7931264414014716E-2</v>
      </c>
      <c r="CL119" s="189">
        <v>0</v>
      </c>
      <c r="CM119" s="189">
        <v>0</v>
      </c>
      <c r="CN119" s="189">
        <v>0.6132846111465895</v>
      </c>
      <c r="CO119" s="189">
        <v>0</v>
      </c>
      <c r="CP119" s="189">
        <v>0</v>
      </c>
      <c r="CQ119" s="189">
        <v>0</v>
      </c>
      <c r="CR119" s="189">
        <v>1.6087595283225049</v>
      </c>
      <c r="CS119" s="189">
        <v>1.66380331235781</v>
      </c>
      <c r="CT119" s="189">
        <v>2.1370911527401963</v>
      </c>
      <c r="CU119" s="189">
        <v>0</v>
      </c>
      <c r="CW119" s="189">
        <f t="shared" ref="CW119:DQ119" si="1516">(BN119*$W119/1000+($AB120-$AB118)*BN$18/1000)/(($W119+$AA119+$AC119)/1000)</f>
        <v>1.0270753525139273</v>
      </c>
      <c r="CX119" s="189">
        <f t="shared" si="1516"/>
        <v>2.0721802761438983</v>
      </c>
      <c r="CY119" s="189">
        <f t="shared" si="1516"/>
        <v>1.6782265555889488</v>
      </c>
      <c r="CZ119" s="189">
        <f t="shared" si="1516"/>
        <v>4.678401855044986</v>
      </c>
      <c r="DA119" s="189">
        <f t="shared" si="1516"/>
        <v>0.13335809431120138</v>
      </c>
      <c r="DB119" s="189">
        <f t="shared" si="1516"/>
        <v>2.0437938234337514</v>
      </c>
      <c r="DC119" s="189">
        <f t="shared" si="1516"/>
        <v>4.860931645533741</v>
      </c>
      <c r="DD119" s="189">
        <f t="shared" si="1516"/>
        <v>0.20768677858114026</v>
      </c>
      <c r="DE119" s="189">
        <f t="shared" si="1516"/>
        <v>1.0628955841105598</v>
      </c>
      <c r="DF119" s="189">
        <f t="shared" si="1516"/>
        <v>1.3824895025835373</v>
      </c>
      <c r="DG119" s="189">
        <f t="shared" si="1516"/>
        <v>2.5706881360726301</v>
      </c>
      <c r="DH119" s="189">
        <f t="shared" si="1516"/>
        <v>3.7451958134807333</v>
      </c>
      <c r="DI119" s="189">
        <f t="shared" si="1516"/>
        <v>2.806087485147482</v>
      </c>
      <c r="DJ119" s="189">
        <f t="shared" si="1516"/>
        <v>0.81638877290973522</v>
      </c>
      <c r="DK119" s="189">
        <f t="shared" si="1516"/>
        <v>1.4318235442323215</v>
      </c>
      <c r="DL119" s="189">
        <f t="shared" si="1516"/>
        <v>5.7957779432523422</v>
      </c>
      <c r="DM119" s="189">
        <f t="shared" si="1516"/>
        <v>4.4264375340946609</v>
      </c>
      <c r="DN119" s="189">
        <f t="shared" si="1516"/>
        <v>2.7960095947717343</v>
      </c>
      <c r="DO119" s="189">
        <f t="shared" si="1516"/>
        <v>0.9710725656542929</v>
      </c>
      <c r="DP119" s="189">
        <f t="shared" si="1516"/>
        <v>0.86682942816647701</v>
      </c>
      <c r="DQ119" s="189">
        <f t="shared" si="1516"/>
        <v>2.9748679382969834</v>
      </c>
      <c r="DR119" s="194">
        <f>(CI119*$W119/1000+($AB120-$AB118)*CI$18/1000+2220*(AD120-AD118)/1000)/(($W119+$AA119+$AC119)/1000)</f>
        <v>47.665618675856152</v>
      </c>
      <c r="DS119" s="189">
        <f t="shared" ref="DS119:ED119" si="1517">(CJ119*$W119/1000+($AB120-$AB118)*CJ$18/1000)/(($W119+$AA119+$AC119)/1000)</f>
        <v>0.29838235760727988</v>
      </c>
      <c r="DT119" s="189">
        <f t="shared" si="1517"/>
        <v>6.7931264414014716E-2</v>
      </c>
      <c r="DU119" s="189">
        <f t="shared" si="1517"/>
        <v>8.0424100331522269E-4</v>
      </c>
      <c r="DV119" s="189">
        <f t="shared" si="1517"/>
        <v>0</v>
      </c>
      <c r="DW119" s="189">
        <f t="shared" si="1517"/>
        <v>0.6132846111465895</v>
      </c>
      <c r="DX119" s="189">
        <f t="shared" si="1517"/>
        <v>0</v>
      </c>
      <c r="DY119" s="189">
        <f t="shared" si="1517"/>
        <v>0</v>
      </c>
      <c r="DZ119" s="189">
        <f t="shared" si="1517"/>
        <v>0</v>
      </c>
      <c r="EA119" s="189">
        <f t="shared" si="1517"/>
        <v>1.6535749747027348</v>
      </c>
      <c r="EB119" s="189">
        <f t="shared" si="1517"/>
        <v>1.6654730403997029</v>
      </c>
      <c r="EC119" s="189">
        <f t="shared" si="1517"/>
        <v>2.1370911527401963</v>
      </c>
      <c r="ED119" s="189">
        <f t="shared" si="1517"/>
        <v>0</v>
      </c>
      <c r="EE119" s="53" t="s">
        <v>24</v>
      </c>
      <c r="EF119" s="12" t="s">
        <v>153</v>
      </c>
      <c r="EG119" s="189">
        <f t="shared" ref="EG119" si="1518">BN119-CW117</f>
        <v>1.0166975336608712</v>
      </c>
      <c r="EH119" s="189">
        <f t="shared" ref="EH119" si="1519">BO119-CX117</f>
        <v>-0.13336133351719481</v>
      </c>
      <c r="EI119" s="189">
        <f t="shared" ref="EI119" si="1520">BP119-CY117</f>
        <v>0.1392884949813904</v>
      </c>
      <c r="EJ119" s="189">
        <f t="shared" ref="EJ119" si="1521">BQ119-CZ117</f>
        <v>-1.8053214287902168</v>
      </c>
      <c r="EK119" s="189">
        <f t="shared" ref="EK119" si="1522">BR119-DA117</f>
        <v>-6.3646457250953983E-2</v>
      </c>
      <c r="EL119" s="189">
        <f t="shared" ref="EL119" si="1523">BS119-DB117</f>
        <v>6.1867679833911948E-2</v>
      </c>
      <c r="EM119" s="189">
        <f t="shared" ref="EM119" si="1524">BT119-DC117</f>
        <v>-2.9018784877071644</v>
      </c>
      <c r="EN119" s="189">
        <f t="shared" ref="EN119" si="1525">BU119-DD117</f>
        <v>0.19998906496690805</v>
      </c>
      <c r="EO119" s="189">
        <f t="shared" ref="EO119" si="1526">BV119-DE117</f>
        <v>-7.4174392704831282E-2</v>
      </c>
      <c r="EP119" s="189">
        <f t="shared" ref="EP119" si="1527">BW119-DF117</f>
        <v>-1.584132783942338E-2</v>
      </c>
      <c r="EQ119" s="189">
        <f t="shared" ref="EQ119" si="1528">BX119-DG117</f>
        <v>-5.2166770955176744E-2</v>
      </c>
      <c r="ER119" s="189">
        <f t="shared" ref="ER119" si="1529">BY119-DH117</f>
        <v>-0.10684018650720839</v>
      </c>
      <c r="ES119" s="189">
        <f t="shared" ref="ES119" si="1530">BZ119-DI117</f>
        <v>-0.17806411954455958</v>
      </c>
      <c r="ET119" s="189">
        <f t="shared" ref="ET119" si="1531">CA119-DJ117</f>
        <v>-9.4612691012231909E-2</v>
      </c>
      <c r="EU119" s="189">
        <f t="shared" ref="EU119" si="1532">CB119-DK117</f>
        <v>-1.5416861161243745E-3</v>
      </c>
      <c r="EV119" s="189">
        <f t="shared" ref="EV119" si="1533">CC119-DL117</f>
        <v>0.48272975865819134</v>
      </c>
      <c r="EW119" s="189">
        <f t="shared" ref="EW119" si="1534">CD119-DM117</f>
        <v>-1.102463834147315</v>
      </c>
      <c r="EX119" s="189">
        <f t="shared" ref="EX119" si="1535">CE119-DN117</f>
        <v>-0.16658270562685162</v>
      </c>
      <c r="EY119" s="189">
        <f t="shared" ref="EY119" si="1536">CF119-DO117</f>
        <v>-2.7477342642702518E-2</v>
      </c>
      <c r="EZ119" s="189">
        <f t="shared" ref="EZ119" si="1537">CG119-DP117</f>
        <v>-1.3802942831638965E-2</v>
      </c>
      <c r="FA119" s="189">
        <f>CH119-DQ117</f>
        <v>-8.8889741422409241E-2</v>
      </c>
      <c r="FB119" s="194">
        <f>CI119-DR117</f>
        <v>0.58729020658530828</v>
      </c>
      <c r="FC119" s="189">
        <f t="shared" ref="FC119" si="1538">CJ119-DS117</f>
        <v>0.16823602834579054</v>
      </c>
      <c r="FD119" s="189">
        <f t="shared" ref="FD119" si="1539">CK119-DT117</f>
        <v>6.7931264414014716E-2</v>
      </c>
      <c r="FE119" s="189">
        <f t="shared" ref="FE119" si="1540">CL119-DU117</f>
        <v>0</v>
      </c>
      <c r="FF119" s="189">
        <f t="shared" ref="FF119" si="1541">CM119-DV117</f>
        <v>0</v>
      </c>
      <c r="FG119" s="189">
        <f t="shared" ref="FG119" si="1542">CN119-DW117</f>
        <v>0.6132846111465895</v>
      </c>
      <c r="FH119" s="189">
        <f t="shared" ref="FH119" si="1543">CO119-DX117</f>
        <v>0</v>
      </c>
      <c r="FI119" s="189">
        <f t="shared" ref="FI119" si="1544">CP119-DY117</f>
        <v>0</v>
      </c>
      <c r="FJ119" s="189">
        <f t="shared" ref="FJ119" si="1545">CQ119-DZ117</f>
        <v>0</v>
      </c>
      <c r="FK119" s="189">
        <f t="shared" ref="FK119" si="1546">CR119-EA117</f>
        <v>0.52754200174616672</v>
      </c>
      <c r="FL119" s="189">
        <f t="shared" ref="FL119" si="1547">CS119-EB117</f>
        <v>1.5557769349874131</v>
      </c>
      <c r="FM119" s="189">
        <f t="shared" ref="FM119" si="1548">CT119-EC117</f>
        <v>1.4059669205063612</v>
      </c>
      <c r="FN119" s="189">
        <f t="shared" ref="FN119" si="1549">CU119-ED117</f>
        <v>0</v>
      </c>
      <c r="FO119" s="198">
        <f>BA118+BA119</f>
        <v>1.97</v>
      </c>
    </row>
    <row r="120" spans="1:171" x14ac:dyDescent="0.2">
      <c r="A120" s="19" t="s">
        <v>24</v>
      </c>
      <c r="B120" s="24" t="s">
        <v>156</v>
      </c>
      <c r="C120" s="28">
        <v>42413</v>
      </c>
      <c r="D120" s="29">
        <v>0.37986111111111115</v>
      </c>
      <c r="E120" s="10">
        <f t="shared" ref="E120:E130" si="1550">F120*24</f>
        <v>61.083333333333329</v>
      </c>
      <c r="F120" s="76">
        <f t="shared" si="1491"/>
        <v>2.5451388888888888</v>
      </c>
      <c r="G120" s="53">
        <v>2.84</v>
      </c>
      <c r="H120" s="53">
        <v>2.85</v>
      </c>
      <c r="I120">
        <v>99.7</v>
      </c>
      <c r="J120">
        <v>13.7</v>
      </c>
      <c r="K120" s="53">
        <f t="shared" si="1492"/>
        <v>1.0000000000000231E-2</v>
      </c>
      <c r="L120" s="53"/>
      <c r="M120">
        <v>3</v>
      </c>
      <c r="N120" s="57">
        <v>29.6</v>
      </c>
      <c r="O120" s="60">
        <v>0</v>
      </c>
      <c r="P120" s="61">
        <v>3.52</v>
      </c>
      <c r="Q120" s="33">
        <v>2.29</v>
      </c>
      <c r="R120" s="61">
        <v>5.77</v>
      </c>
      <c r="S120" s="60"/>
      <c r="T120" s="60">
        <v>121</v>
      </c>
      <c r="U120" s="75">
        <v>8.92</v>
      </c>
      <c r="V120" s="60">
        <v>4</v>
      </c>
      <c r="W120" s="71">
        <f t="shared" si="1493"/>
        <v>230.1</v>
      </c>
      <c r="X120" s="85">
        <f t="shared" si="1494"/>
        <v>54.5</v>
      </c>
      <c r="Y120" s="33">
        <v>0</v>
      </c>
      <c r="Z120" s="33">
        <f t="shared" si="1485"/>
        <v>0</v>
      </c>
      <c r="AA120" s="33">
        <v>4</v>
      </c>
      <c r="AB120" s="33">
        <f t="shared" si="1486"/>
        <v>4</v>
      </c>
      <c r="AC120" s="33">
        <v>1.1000000000000001</v>
      </c>
      <c r="AD120" s="33">
        <f t="shared" si="1487"/>
        <v>1.1000000000000001</v>
      </c>
      <c r="AE120" s="22">
        <f t="shared" si="1488"/>
        <v>61.083333333333329</v>
      </c>
      <c r="AF120" s="54">
        <f t="shared" si="1495"/>
        <v>15.803359367125768</v>
      </c>
      <c r="AG120" s="167">
        <f t="shared" si="1057"/>
        <v>4.386074912665934E-2</v>
      </c>
      <c r="AH120"/>
      <c r="AI120" s="22">
        <f t="shared" si="1496"/>
        <v>639000000</v>
      </c>
      <c r="AJ120" s="174">
        <f t="shared" si="1502"/>
        <v>0.79777765499016606</v>
      </c>
      <c r="AK120" s="174">
        <f t="shared" si="1503"/>
        <v>3.6539434579702268E-2</v>
      </c>
      <c r="AL120" s="172"/>
      <c r="AM120" s="187">
        <f t="shared" si="1504"/>
        <v>1.7876041666666662</v>
      </c>
      <c r="AN120" s="187"/>
      <c r="AO120" s="187"/>
      <c r="AP120" s="174"/>
      <c r="AQ120" s="189">
        <f t="shared" si="1497"/>
        <v>42.404591836734689</v>
      </c>
      <c r="AR120" s="189">
        <f t="shared" si="1498"/>
        <v>0</v>
      </c>
      <c r="AS120" s="189">
        <f t="shared" si="1499"/>
        <v>3.4436734693877553</v>
      </c>
      <c r="AT120" s="189">
        <f t="shared" si="1500"/>
        <v>2.3110926870748298</v>
      </c>
      <c r="AU120" s="189">
        <f t="shared" si="1501"/>
        <v>5.6448852040816329</v>
      </c>
      <c r="AV120" s="190" t="s">
        <v>157</v>
      </c>
      <c r="AW120" s="189">
        <f t="shared" si="1506"/>
        <v>-0.10000000000000142</v>
      </c>
      <c r="AX120" s="189">
        <f t="shared" si="1507"/>
        <v>0</v>
      </c>
      <c r="AY120" s="189">
        <f t="shared" si="1508"/>
        <v>1.0699999999999998</v>
      </c>
      <c r="AZ120" s="189">
        <f t="shared" si="1509"/>
        <v>-0.41000000000000014</v>
      </c>
      <c r="BA120" s="189">
        <f t="shared" si="1510"/>
        <v>2.0099999999999998</v>
      </c>
      <c r="BB120" s="190" t="s">
        <v>157</v>
      </c>
      <c r="BC120" s="189"/>
      <c r="BD120" s="189"/>
      <c r="BE120" s="189"/>
      <c r="BF120" s="189"/>
      <c r="BG120" s="189"/>
      <c r="BH120" s="189"/>
      <c r="BI120" s="189"/>
      <c r="BJ120" s="189"/>
      <c r="BK120" s="189"/>
      <c r="BL120" s="189"/>
      <c r="BN120" s="189"/>
      <c r="BO120" s="189"/>
      <c r="BP120" s="189"/>
      <c r="BQ120" s="189"/>
      <c r="BR120" s="189"/>
      <c r="BS120" s="189"/>
      <c r="BT120" s="189"/>
      <c r="BU120" s="189"/>
      <c r="BV120" s="189"/>
      <c r="BW120" s="189"/>
      <c r="BX120" s="189"/>
      <c r="BY120" s="189"/>
      <c r="BZ120" s="189"/>
      <c r="CA120" s="189"/>
      <c r="CB120" s="189"/>
      <c r="CC120" s="189"/>
      <c r="CD120" s="189"/>
      <c r="CE120" s="189"/>
      <c r="CF120" s="189"/>
      <c r="CG120" s="189"/>
      <c r="CH120" s="189"/>
      <c r="CI120" s="189"/>
      <c r="CJ120" s="189"/>
      <c r="CK120" s="189"/>
      <c r="CL120" s="189"/>
      <c r="CM120" s="189"/>
      <c r="CN120" s="189"/>
      <c r="CO120" s="189"/>
      <c r="CP120" s="189"/>
      <c r="CQ120" s="189"/>
      <c r="CR120" s="189"/>
      <c r="CS120" s="189"/>
      <c r="CT120" s="189"/>
      <c r="CU120" s="189"/>
      <c r="CW120" s="189"/>
      <c r="CX120" s="189"/>
      <c r="CY120" s="189"/>
      <c r="CZ120" s="189"/>
      <c r="DA120" s="189"/>
      <c r="DB120" s="189"/>
      <c r="DC120" s="189"/>
      <c r="DD120" s="189"/>
      <c r="DE120" s="189"/>
      <c r="DF120" s="189"/>
      <c r="DG120" s="189"/>
      <c r="DH120" s="189"/>
      <c r="DI120" s="189"/>
      <c r="DJ120" s="189"/>
      <c r="DK120" s="189"/>
      <c r="DL120" s="189"/>
      <c r="DM120" s="189"/>
      <c r="DN120" s="189"/>
      <c r="DO120" s="189"/>
      <c r="DP120" s="189"/>
      <c r="DQ120" s="189"/>
      <c r="DR120" s="194"/>
      <c r="DS120" s="189"/>
      <c r="DT120" s="189"/>
      <c r="DU120" s="189"/>
      <c r="DV120" s="189"/>
      <c r="DW120" s="189"/>
      <c r="DX120" s="189"/>
      <c r="DY120" s="189"/>
      <c r="DZ120" s="189"/>
      <c r="EA120" s="189"/>
      <c r="EB120" s="189"/>
      <c r="EC120" s="189"/>
      <c r="ED120" s="189"/>
      <c r="EE120" s="53" t="s">
        <v>24</v>
      </c>
      <c r="EF120" s="12" t="s">
        <v>156</v>
      </c>
      <c r="EG120" s="189"/>
      <c r="EH120" s="189"/>
      <c r="EI120" s="189"/>
      <c r="EJ120" s="189"/>
      <c r="EK120" s="189"/>
      <c r="EL120" s="189"/>
      <c r="EM120" s="189"/>
      <c r="EN120" s="189"/>
      <c r="EO120" s="189"/>
      <c r="EP120" s="189"/>
      <c r="EQ120" s="189"/>
      <c r="ER120" s="189"/>
      <c r="ES120" s="189"/>
      <c r="ET120" s="189"/>
      <c r="EU120" s="189"/>
      <c r="EV120" s="189"/>
      <c r="EW120" s="189"/>
      <c r="EX120" s="189"/>
      <c r="EY120" s="189"/>
      <c r="EZ120" s="189"/>
      <c r="FA120" s="189"/>
      <c r="FB120" s="194"/>
      <c r="FC120" s="189"/>
      <c r="FD120" s="189"/>
      <c r="FE120" s="189"/>
      <c r="FF120" s="189"/>
      <c r="FG120" s="189"/>
      <c r="FH120" s="189"/>
      <c r="FI120" s="189"/>
      <c r="FJ120" s="189"/>
      <c r="FK120" s="189"/>
      <c r="FL120" s="189"/>
      <c r="FM120" s="189"/>
      <c r="FN120" s="189"/>
      <c r="FO120" s="6"/>
    </row>
    <row r="121" spans="1:171" x14ac:dyDescent="0.2">
      <c r="A121" s="19" t="s">
        <v>24</v>
      </c>
      <c r="B121" s="24" t="s">
        <v>158</v>
      </c>
      <c r="C121" s="28">
        <v>42414</v>
      </c>
      <c r="D121" s="29">
        <v>0.42152777777777778</v>
      </c>
      <c r="E121" s="10">
        <f t="shared" si="1550"/>
        <v>86.083333333333329</v>
      </c>
      <c r="F121" s="76">
        <f t="shared" si="1491"/>
        <v>3.5868055555555554</v>
      </c>
      <c r="G121" s="53">
        <v>6.6</v>
      </c>
      <c r="H121" s="53">
        <v>6.62</v>
      </c>
      <c r="I121">
        <v>99.7</v>
      </c>
      <c r="J121">
        <v>14.1</v>
      </c>
      <c r="K121" s="53">
        <f t="shared" si="1492"/>
        <v>2.0000000000000462E-2</v>
      </c>
      <c r="L121" s="53"/>
      <c r="M121">
        <v>2</v>
      </c>
      <c r="N121" s="57">
        <v>30.4</v>
      </c>
      <c r="O121" s="60">
        <v>0</v>
      </c>
      <c r="P121" s="61">
        <v>1.1499999999999999</v>
      </c>
      <c r="Q121" s="33">
        <v>2.4300000000000002</v>
      </c>
      <c r="R121" s="61">
        <v>8.1199999999999992</v>
      </c>
      <c r="S121" s="60"/>
      <c r="T121" s="60">
        <v>119</v>
      </c>
      <c r="U121" s="75">
        <v>8.27</v>
      </c>
      <c r="V121" s="60">
        <v>10</v>
      </c>
      <c r="W121" s="71">
        <f t="shared" si="1493"/>
        <v>234.1</v>
      </c>
      <c r="X121" s="85">
        <f t="shared" si="1494"/>
        <v>64.5</v>
      </c>
      <c r="Y121" s="33">
        <v>0</v>
      </c>
      <c r="Z121" s="33">
        <f t="shared" si="1485"/>
        <v>0</v>
      </c>
      <c r="AA121" s="33">
        <v>8</v>
      </c>
      <c r="AB121" s="33">
        <f t="shared" si="1486"/>
        <v>12</v>
      </c>
      <c r="AC121" s="33">
        <v>0</v>
      </c>
      <c r="AD121" s="33">
        <f t="shared" si="1487"/>
        <v>1.1000000000000001</v>
      </c>
      <c r="AE121" s="22">
        <f t="shared" si="1488"/>
        <v>86.083333333333329</v>
      </c>
      <c r="AF121" s="54">
        <f t="shared" si="1495"/>
        <v>20.54949185468865</v>
      </c>
      <c r="AG121" s="167">
        <f t="shared" si="1057"/>
        <v>3.3730623874370605E-2</v>
      </c>
      <c r="AH121">
        <f>LN(G121/G119)/(AE121-AE119)</f>
        <v>3.8453208956398456E-2</v>
      </c>
      <c r="AI121" s="22">
        <f t="shared" si="1496"/>
        <v>1492260000</v>
      </c>
      <c r="AJ121" s="174">
        <f t="shared" si="1502"/>
        <v>0.84814257393876924</v>
      </c>
      <c r="AK121" s="174">
        <f t="shared" si="1503"/>
        <v>3.392570295755077E-2</v>
      </c>
      <c r="AL121" s="172">
        <f>LN(AI121/AI119)/(AE121-AE119)</f>
        <v>3.5144204176418552E-2</v>
      </c>
      <c r="AM121" s="187">
        <f t="shared" si="1504"/>
        <v>4.916666666666667</v>
      </c>
      <c r="AN121" s="187">
        <f>AM120+AM121</f>
        <v>6.7042708333333332</v>
      </c>
      <c r="AO121" s="187">
        <f t="shared" ref="AO121" si="1551">AM120+AM121</f>
        <v>6.7042708333333332</v>
      </c>
      <c r="AP121" s="174"/>
      <c r="AQ121" s="189">
        <f t="shared" si="1497"/>
        <v>35.348368442792236</v>
      </c>
      <c r="AR121" s="189">
        <f t="shared" si="1498"/>
        <v>0</v>
      </c>
      <c r="AS121" s="189">
        <f t="shared" si="1499"/>
        <v>1.1119991738950847</v>
      </c>
      <c r="AT121" s="189">
        <f t="shared" si="1500"/>
        <v>2.487166460140438</v>
      </c>
      <c r="AU121" s="189">
        <f t="shared" si="1501"/>
        <v>7.8516811235026847</v>
      </c>
      <c r="AV121" s="190" t="s">
        <v>159</v>
      </c>
      <c r="AW121" s="189">
        <f t="shared" si="1506"/>
        <v>12.00459183673469</v>
      </c>
      <c r="AX121" s="189">
        <f t="shared" si="1507"/>
        <v>0</v>
      </c>
      <c r="AY121" s="189">
        <f t="shared" si="1508"/>
        <v>2.2936734693877554</v>
      </c>
      <c r="AZ121" s="189">
        <f t="shared" si="1509"/>
        <v>-0.11890731292517032</v>
      </c>
      <c r="BA121" s="189">
        <f t="shared" si="1510"/>
        <v>2.4751147959183664</v>
      </c>
      <c r="BB121" s="190" t="s">
        <v>159</v>
      </c>
      <c r="BC121" s="189">
        <f>(AW120+AW121)/$AN121</f>
        <v>1.775672870723777</v>
      </c>
      <c r="BD121" s="189">
        <f>(AX120+AX121)/$AN121</f>
        <v>0</v>
      </c>
      <c r="BE121" s="189">
        <f>(AY120+AY121)/$AN121</f>
        <v>0.50172100039033651</v>
      </c>
      <c r="BF121" s="189">
        <f>(AZ120+AZ121)/$AN121</f>
        <v>-7.8891101817585754E-2</v>
      </c>
      <c r="BG121" s="189">
        <f>(BA120+BA121)/$AN121</f>
        <v>0.66899367692882827</v>
      </c>
      <c r="BH121" s="189">
        <f t="shared" ref="BH121" si="1552">(AW120+AW121)/$AN121</f>
        <v>1.775672870723777</v>
      </c>
      <c r="BI121" s="189">
        <f t="shared" ref="BI121" si="1553">(AX120+AX121)/$AN121</f>
        <v>0</v>
      </c>
      <c r="BJ121" s="189">
        <f t="shared" ref="BJ121" si="1554">(AY120+AY121)/$AN121</f>
        <v>0.50172100039033651</v>
      </c>
      <c r="BK121" s="189">
        <f t="shared" ref="BK121" si="1555">(AZ120+AZ121)/$AN121</f>
        <v>-7.8891101817585754E-2</v>
      </c>
      <c r="BL121" s="189">
        <f t="shared" ref="BL121" si="1556">(BA120+BA121)/$AN121</f>
        <v>0.66899367692882827</v>
      </c>
      <c r="BN121" s="189">
        <v>4.1562723030169533</v>
      </c>
      <c r="BO121" s="189">
        <v>1.4063072515469499</v>
      </c>
      <c r="BP121" s="189">
        <v>2.1417592156073848</v>
      </c>
      <c r="BQ121" s="189">
        <v>0.72454950063515444</v>
      </c>
      <c r="BR121" s="189">
        <v>0</v>
      </c>
      <c r="BS121" s="189">
        <v>2.605692671754841</v>
      </c>
      <c r="BT121" s="189">
        <v>0.88529364220770612</v>
      </c>
      <c r="BU121" s="189">
        <v>0.85244719945215486</v>
      </c>
      <c r="BV121" s="189">
        <v>0.7860342416508932</v>
      </c>
      <c r="BW121" s="189">
        <v>1.2973743126196069</v>
      </c>
      <c r="BX121" s="189">
        <v>1.9516573562479653</v>
      </c>
      <c r="BY121" s="189">
        <v>2.7470424150413066</v>
      </c>
      <c r="BZ121" s="189">
        <v>1.8895968142679354</v>
      </c>
      <c r="CA121" s="189">
        <v>0.56230663856182472</v>
      </c>
      <c r="CB121" s="189">
        <v>1.0127165140661658</v>
      </c>
      <c r="CC121" s="189">
        <v>4.5175910109351092</v>
      </c>
      <c r="CD121" s="189">
        <v>2.0051060983554283</v>
      </c>
      <c r="CE121" s="189">
        <v>2.1276978032966394</v>
      </c>
      <c r="CF121" s="189">
        <v>0.81946893278711119</v>
      </c>
      <c r="CG121" s="189">
        <v>0.49888870641240063</v>
      </c>
      <c r="CH121" s="189">
        <v>2.2368967971648135</v>
      </c>
      <c r="CI121" s="189">
        <v>34.199341255773909</v>
      </c>
      <c r="CJ121" s="189">
        <v>0.4149547085988991</v>
      </c>
      <c r="CK121" s="189">
        <v>0.14204146765927617</v>
      </c>
      <c r="CL121" s="189">
        <v>0</v>
      </c>
      <c r="CM121" s="189">
        <v>0.22601052315559739</v>
      </c>
      <c r="CN121" s="189">
        <v>1.7352929244837485</v>
      </c>
      <c r="CO121" s="189">
        <v>0</v>
      </c>
      <c r="CP121" s="189">
        <v>4.5326187349922213E-2</v>
      </c>
      <c r="CQ121" s="189">
        <v>0</v>
      </c>
      <c r="CR121" s="189">
        <v>3.4662589152840666</v>
      </c>
      <c r="CS121" s="189">
        <v>1.8248125221294074</v>
      </c>
      <c r="CT121" s="189">
        <v>2.6071368999045319</v>
      </c>
      <c r="CU121" s="189">
        <v>0</v>
      </c>
      <c r="CW121" s="189">
        <f t="shared" ref="CW121:DQ121" si="1557">(BN121*$W121/1000+($AB122-$AB120)*BN$18/1000)/(($W121+$AA121+$AC121)/1000)</f>
        <v>4.0772120142456991</v>
      </c>
      <c r="CX121" s="189">
        <f t="shared" si="1557"/>
        <v>1.8807154448328758</v>
      </c>
      <c r="CY121" s="189">
        <f t="shared" si="1557"/>
        <v>2.439116175379898</v>
      </c>
      <c r="CZ121" s="189">
        <f t="shared" si="1557"/>
        <v>2.181311610875222</v>
      </c>
      <c r="DA121" s="189">
        <f t="shared" si="1557"/>
        <v>5.4464780729628216E-2</v>
      </c>
      <c r="DB121" s="189">
        <f t="shared" si="1557"/>
        <v>2.873733643968972</v>
      </c>
      <c r="DC121" s="189">
        <f t="shared" si="1557"/>
        <v>0.85603982503438258</v>
      </c>
      <c r="DD121" s="189">
        <f t="shared" si="1557"/>
        <v>0.86750805791680974</v>
      </c>
      <c r="DE121" s="189">
        <f t="shared" si="1557"/>
        <v>1.0289105856827472</v>
      </c>
      <c r="DF121" s="189">
        <f t="shared" si="1557"/>
        <v>1.4354177148460696</v>
      </c>
      <c r="DG121" s="189">
        <f t="shared" si="1557"/>
        <v>2.6189969051173296</v>
      </c>
      <c r="DH121" s="189">
        <f t="shared" si="1557"/>
        <v>3.6640628981648495</v>
      </c>
      <c r="DI121" s="189">
        <f t="shared" si="1557"/>
        <v>2.5782706623278178</v>
      </c>
      <c r="DJ121" s="189">
        <f t="shared" si="1557"/>
        <v>0.856062867383802</v>
      </c>
      <c r="DK121" s="189">
        <f t="shared" si="1557"/>
        <v>1.3131839978583091</v>
      </c>
      <c r="DL121" s="189">
        <f t="shared" si="1557"/>
        <v>5.3050701356815164</v>
      </c>
      <c r="DM121" s="189">
        <f t="shared" si="1557"/>
        <v>3.2218596699560393</v>
      </c>
      <c r="DN121" s="189">
        <f t="shared" si="1557"/>
        <v>2.6641012606730916</v>
      </c>
      <c r="DO121" s="189">
        <f t="shared" si="1557"/>
        <v>1.0805773148738107</v>
      </c>
      <c r="DP121" s="189">
        <f t="shared" si="1557"/>
        <v>0.63914880315685141</v>
      </c>
      <c r="DQ121" s="189">
        <f t="shared" si="1557"/>
        <v>2.8660904931952147</v>
      </c>
      <c r="DR121" s="194">
        <f>(CI121*$W121/1000+($AB122-$AB120)*CI$18/1000+2220*(AD122-AD120)/1000)/(($W121+$AA121+$AC121)/1000)</f>
        <v>54.816687969239815</v>
      </c>
      <c r="DS121" s="189">
        <f t="shared" ref="DS121:ED121" si="1558">(CJ121*$W121/1000+($AB122-$AB120)*CJ$18/1000)/(($W121+$AA121+$AC121)/1000)</f>
        <v>0.47710853059771841</v>
      </c>
      <c r="DT121" s="189">
        <f t="shared" si="1558"/>
        <v>0.13734782147474822</v>
      </c>
      <c r="DU121" s="189">
        <f t="shared" si="1558"/>
        <v>4.5165058575273734E-3</v>
      </c>
      <c r="DV121" s="189">
        <f t="shared" si="1558"/>
        <v>0.21854218699184366</v>
      </c>
      <c r="DW121" s="189">
        <f t="shared" si="1558"/>
        <v>1.6779515639060121</v>
      </c>
      <c r="DX121" s="189">
        <f t="shared" si="1558"/>
        <v>0</v>
      </c>
      <c r="DY121" s="189">
        <f t="shared" si="1558"/>
        <v>4.3828419903415079E-2</v>
      </c>
      <c r="DZ121" s="189">
        <f t="shared" si="1558"/>
        <v>0</v>
      </c>
      <c r="EA121" s="189">
        <f t="shared" si="1558"/>
        <v>3.6033965013075617</v>
      </c>
      <c r="EB121" s="189">
        <f t="shared" si="1558"/>
        <v>1.7738900193153739</v>
      </c>
      <c r="EC121" s="189">
        <f t="shared" si="1558"/>
        <v>2.520986155587158</v>
      </c>
      <c r="ED121" s="189">
        <f t="shared" si="1558"/>
        <v>0</v>
      </c>
      <c r="EE121" s="53" t="s">
        <v>24</v>
      </c>
      <c r="EF121" s="12" t="s">
        <v>158</v>
      </c>
      <c r="EG121" s="189">
        <f t="shared" ref="EG121" si="1559">BN121-CW119</f>
        <v>3.1291969505030259</v>
      </c>
      <c r="EH121" s="189">
        <f t="shared" ref="EH121" si="1560">BO121-CX119</f>
        <v>-0.66587302459694842</v>
      </c>
      <c r="EI121" s="189">
        <f t="shared" ref="EI121" si="1561">BP121-CY119</f>
        <v>0.46353266001843596</v>
      </c>
      <c r="EJ121" s="189">
        <f t="shared" ref="EJ121" si="1562">BQ121-CZ119</f>
        <v>-3.9538523544098316</v>
      </c>
      <c r="EK121" s="189">
        <f t="shared" ref="EK121" si="1563">BR121-DA119</f>
        <v>-0.13335809431120138</v>
      </c>
      <c r="EL121" s="189">
        <f t="shared" ref="EL121" si="1564">BS121-DB119</f>
        <v>0.56189884832108961</v>
      </c>
      <c r="EM121" s="189">
        <f t="shared" ref="EM121" si="1565">BT121-DC119</f>
        <v>-3.975638003326035</v>
      </c>
      <c r="EN121" s="189">
        <f t="shared" ref="EN121" si="1566">BU121-DD119</f>
        <v>0.64476042087101459</v>
      </c>
      <c r="EO121" s="189">
        <f t="shared" ref="EO121" si="1567">BV121-DE119</f>
        <v>-0.27686134245966665</v>
      </c>
      <c r="EP121" s="189">
        <f t="shared" ref="EP121" si="1568">BW121-DF119</f>
        <v>-8.5115189963930415E-2</v>
      </c>
      <c r="EQ121" s="189">
        <f t="shared" ref="EQ121" si="1569">BX121-DG119</f>
        <v>-0.61903077982466481</v>
      </c>
      <c r="ER121" s="189">
        <f t="shared" ref="ER121" si="1570">BY121-DH119</f>
        <v>-0.99815339843942663</v>
      </c>
      <c r="ES121" s="189">
        <f t="shared" ref="ES121" si="1571">BZ121-DI119</f>
        <v>-0.91649067087954661</v>
      </c>
      <c r="ET121" s="189">
        <f t="shared" ref="ET121" si="1572">CA121-DJ119</f>
        <v>-0.25408213434791049</v>
      </c>
      <c r="EU121" s="189">
        <f t="shared" ref="EU121" si="1573">CB121-DK119</f>
        <v>-0.41910703016615569</v>
      </c>
      <c r="EV121" s="189">
        <f t="shared" ref="EV121" si="1574">CC121-DL119</f>
        <v>-1.278186932317233</v>
      </c>
      <c r="EW121" s="189">
        <f t="shared" ref="EW121" si="1575">CD121-DM119</f>
        <v>-2.4213314357392326</v>
      </c>
      <c r="EX121" s="189">
        <f t="shared" ref="EX121" si="1576">CE121-DN119</f>
        <v>-0.6683117914750949</v>
      </c>
      <c r="EY121" s="189">
        <f t="shared" ref="EY121" si="1577">CF121-DO119</f>
        <v>-0.1516036328671817</v>
      </c>
      <c r="EZ121" s="189">
        <f t="shared" ref="EZ121" si="1578">CG121-DP119</f>
        <v>-0.36794072175407638</v>
      </c>
      <c r="FA121" s="189">
        <f t="shared" ref="FA121" si="1579">CH121-DQ119</f>
        <v>-0.73797114113216988</v>
      </c>
      <c r="FB121" s="194">
        <f>CI121-DR119</f>
        <v>-13.466277420082243</v>
      </c>
      <c r="FC121" s="189">
        <f t="shared" ref="FC121" si="1580">CJ121-DS119</f>
        <v>0.11657235099161922</v>
      </c>
      <c r="FD121" s="189">
        <f t="shared" ref="FD121" si="1581">CK121-DT119</f>
        <v>7.411020324526145E-2</v>
      </c>
      <c r="FE121" s="189">
        <f t="shared" ref="FE121" si="1582">CL121-DU119</f>
        <v>-8.0424100331522269E-4</v>
      </c>
      <c r="FF121" s="189">
        <f t="shared" ref="FF121" si="1583">CM121-DV119</f>
        <v>0.22601052315559739</v>
      </c>
      <c r="FG121" s="189">
        <f t="shared" ref="FG121" si="1584">CN121-DW119</f>
        <v>1.122008313337159</v>
      </c>
      <c r="FH121" s="189">
        <f t="shared" ref="FH121" si="1585">CO121-DX119</f>
        <v>0</v>
      </c>
      <c r="FI121" s="189">
        <f t="shared" ref="FI121" si="1586">CP121-DY119</f>
        <v>4.5326187349922213E-2</v>
      </c>
      <c r="FJ121" s="189">
        <f t="shared" ref="FJ121" si="1587">CQ121-DZ119</f>
        <v>0</v>
      </c>
      <c r="FK121" s="189">
        <f t="shared" ref="FK121" si="1588">CR121-EA119</f>
        <v>1.8126839405813318</v>
      </c>
      <c r="FL121" s="189">
        <f t="shared" ref="FL121" si="1589">CS121-EB119</f>
        <v>0.15933948172970447</v>
      </c>
      <c r="FM121" s="189">
        <f t="shared" ref="FM121" si="1590">CT121-EC119</f>
        <v>0.47004574716433556</v>
      </c>
      <c r="FN121" s="189">
        <f t="shared" ref="FN121" si="1591">CU121-ED119</f>
        <v>0</v>
      </c>
      <c r="FO121" s="198">
        <f>BA120+BA121</f>
        <v>4.4851147959183661</v>
      </c>
    </row>
    <row r="122" spans="1:171" x14ac:dyDescent="0.2">
      <c r="A122" s="19" t="s">
        <v>24</v>
      </c>
      <c r="B122" s="24" t="s">
        <v>161</v>
      </c>
      <c r="C122" s="28">
        <v>42415</v>
      </c>
      <c r="D122" s="29">
        <v>0.4284722222222222</v>
      </c>
      <c r="E122" s="10">
        <f t="shared" si="1550"/>
        <v>110.25</v>
      </c>
      <c r="F122" s="76">
        <f t="shared" si="1491"/>
        <v>4.59375</v>
      </c>
      <c r="G122" s="53">
        <v>10.199999999999999</v>
      </c>
      <c r="H122" s="53">
        <v>10.199999999999999</v>
      </c>
      <c r="I122">
        <v>99.6</v>
      </c>
      <c r="J122">
        <v>14</v>
      </c>
      <c r="K122" s="53">
        <f t="shared" si="1492"/>
        <v>0</v>
      </c>
      <c r="L122" s="53"/>
      <c r="M122">
        <v>1</v>
      </c>
      <c r="N122" s="57">
        <v>24.2</v>
      </c>
      <c r="O122" s="60">
        <v>0</v>
      </c>
      <c r="P122" s="61">
        <v>0</v>
      </c>
      <c r="Q122" s="33">
        <v>2.67</v>
      </c>
      <c r="R122" s="61">
        <v>3.48</v>
      </c>
      <c r="S122" s="60"/>
      <c r="T122" s="83">
        <v>117</v>
      </c>
      <c r="U122" s="75">
        <v>7.4</v>
      </c>
      <c r="V122" s="57">
        <v>4</v>
      </c>
      <c r="W122" s="71">
        <f t="shared" si="1493"/>
        <v>237.39999999999998</v>
      </c>
      <c r="X122" s="85">
        <f t="shared" si="1494"/>
        <v>68.5</v>
      </c>
      <c r="Y122" s="33">
        <v>0</v>
      </c>
      <c r="Z122" s="33">
        <f t="shared" si="1485"/>
        <v>0</v>
      </c>
      <c r="AA122" s="33">
        <v>12.6</v>
      </c>
      <c r="AB122" s="33">
        <f t="shared" si="1486"/>
        <v>24.6</v>
      </c>
      <c r="AC122" s="33">
        <v>0.7</v>
      </c>
      <c r="AD122" s="33">
        <f t="shared" si="1487"/>
        <v>1.8</v>
      </c>
      <c r="AE122" s="22">
        <f t="shared" si="1488"/>
        <v>110.25</v>
      </c>
      <c r="AF122" s="54">
        <f t="shared" si="1495"/>
        <v>38.480040158062053</v>
      </c>
      <c r="AG122" s="167">
        <f t="shared" si="1057"/>
        <v>1.8013161569290156E-2</v>
      </c>
      <c r="AH122"/>
      <c r="AI122" s="22">
        <f t="shared" si="1496"/>
        <v>2285819999.9999995</v>
      </c>
      <c r="AJ122" s="174">
        <f t="shared" si="1502"/>
        <v>0.4264330727808025</v>
      </c>
      <c r="AK122" s="174">
        <f t="shared" si="1503"/>
        <v>1.7645506459895273E-2</v>
      </c>
      <c r="AL122" s="172"/>
      <c r="AM122" s="187">
        <f t="shared" si="1504"/>
        <v>8.4583333333333339</v>
      </c>
      <c r="AN122" s="187"/>
      <c r="AO122" s="187"/>
      <c r="AP122" s="174"/>
      <c r="AQ122" s="189">
        <f t="shared" si="1497"/>
        <v>38.169006781013159</v>
      </c>
      <c r="AR122" s="189">
        <f t="shared" si="1498"/>
        <v>0</v>
      </c>
      <c r="AS122" s="189">
        <f t="shared" si="1499"/>
        <v>0</v>
      </c>
      <c r="AT122" s="189">
        <f t="shared" si="1500"/>
        <v>2.7374311926605506</v>
      </c>
      <c r="AU122" s="189">
        <f t="shared" si="1501"/>
        <v>3.2953809333865176</v>
      </c>
      <c r="AV122" s="190" t="s">
        <v>162</v>
      </c>
      <c r="AW122" s="189">
        <f t="shared" si="1506"/>
        <v>11.148368442792236</v>
      </c>
      <c r="AX122" s="189">
        <f t="shared" si="1507"/>
        <v>0</v>
      </c>
      <c r="AY122" s="189">
        <f t="shared" si="1508"/>
        <v>1.1119991738950847</v>
      </c>
      <c r="AZ122" s="189">
        <f t="shared" si="1509"/>
        <v>-0.18283353985956197</v>
      </c>
      <c r="BA122" s="189">
        <f t="shared" si="1510"/>
        <v>-4.3716811235026842</v>
      </c>
      <c r="BB122" s="190" t="s">
        <v>162</v>
      </c>
      <c r="BC122" s="189"/>
      <c r="BD122" s="189"/>
      <c r="BE122" s="189"/>
      <c r="BF122" s="189"/>
      <c r="BG122" s="189"/>
      <c r="BH122" s="189"/>
      <c r="BI122" s="189"/>
      <c r="BJ122" s="189"/>
      <c r="BK122" s="189"/>
      <c r="BL122" s="189"/>
      <c r="BN122" s="189"/>
      <c r="BO122" s="189"/>
      <c r="BP122" s="189"/>
      <c r="BQ122" s="189"/>
      <c r="BR122" s="189"/>
      <c r="BS122" s="189"/>
      <c r="BT122" s="189"/>
      <c r="BU122" s="189"/>
      <c r="BV122" s="189"/>
      <c r="BW122" s="189"/>
      <c r="BX122" s="189"/>
      <c r="BY122" s="189"/>
      <c r="BZ122" s="189"/>
      <c r="CA122" s="189"/>
      <c r="CB122" s="189"/>
      <c r="CC122" s="189"/>
      <c r="CD122" s="189"/>
      <c r="CE122" s="189"/>
      <c r="CF122" s="189"/>
      <c r="CG122" s="189"/>
      <c r="CH122" s="189"/>
      <c r="CI122" s="189"/>
      <c r="CJ122" s="189"/>
      <c r="CK122" s="189"/>
      <c r="CL122" s="189"/>
      <c r="CM122" s="189"/>
      <c r="CN122" s="189"/>
      <c r="CO122" s="189"/>
      <c r="CP122" s="189"/>
      <c r="CQ122" s="189"/>
      <c r="CR122" s="189"/>
      <c r="CS122" s="189"/>
      <c r="CT122" s="189"/>
      <c r="CU122" s="189"/>
      <c r="CW122" s="189"/>
      <c r="CX122" s="189"/>
      <c r="CY122" s="189"/>
      <c r="CZ122" s="189"/>
      <c r="DA122" s="189"/>
      <c r="DB122" s="189"/>
      <c r="DC122" s="189"/>
      <c r="DD122" s="189"/>
      <c r="DE122" s="189"/>
      <c r="DF122" s="189"/>
      <c r="DG122" s="189"/>
      <c r="DH122" s="189"/>
      <c r="DI122" s="189"/>
      <c r="DJ122" s="189"/>
      <c r="DK122" s="189"/>
      <c r="DL122" s="189"/>
      <c r="DM122" s="189"/>
      <c r="DN122" s="189"/>
      <c r="DO122" s="189"/>
      <c r="DP122" s="189"/>
      <c r="DQ122" s="189"/>
      <c r="DR122" s="194"/>
      <c r="DS122" s="189"/>
      <c r="DT122" s="189"/>
      <c r="DU122" s="189"/>
      <c r="DV122" s="189"/>
      <c r="DW122" s="189"/>
      <c r="DX122" s="189"/>
      <c r="DY122" s="189"/>
      <c r="DZ122" s="189"/>
      <c r="EA122" s="189"/>
      <c r="EB122" s="189"/>
      <c r="EC122" s="189"/>
      <c r="ED122" s="189"/>
      <c r="EE122" s="53" t="s">
        <v>24</v>
      </c>
      <c r="EF122" s="12" t="s">
        <v>161</v>
      </c>
      <c r="EG122" s="189"/>
      <c r="EH122" s="189"/>
      <c r="EI122" s="189"/>
      <c r="EJ122" s="189"/>
      <c r="EK122" s="189"/>
      <c r="EL122" s="189"/>
      <c r="EM122" s="189"/>
      <c r="EN122" s="189"/>
      <c r="EO122" s="189"/>
      <c r="EP122" s="189"/>
      <c r="EQ122" s="189"/>
      <c r="ER122" s="189"/>
      <c r="ES122" s="189"/>
      <c r="ET122" s="189"/>
      <c r="EU122" s="189"/>
      <c r="EV122" s="189"/>
      <c r="EW122" s="189"/>
      <c r="EX122" s="189"/>
      <c r="EY122" s="189"/>
      <c r="EZ122" s="189"/>
      <c r="FA122" s="189"/>
      <c r="FB122" s="194"/>
      <c r="FC122" s="189"/>
      <c r="FD122" s="189"/>
      <c r="FE122" s="189"/>
      <c r="FF122" s="189"/>
      <c r="FG122" s="189"/>
      <c r="FH122" s="189"/>
      <c r="FI122" s="189"/>
      <c r="FJ122" s="189"/>
      <c r="FK122" s="189"/>
      <c r="FL122" s="189"/>
      <c r="FM122" s="189"/>
      <c r="FN122" s="189"/>
      <c r="FO122" s="6"/>
    </row>
    <row r="123" spans="1:171" x14ac:dyDescent="0.2">
      <c r="A123" s="30" t="s">
        <v>24</v>
      </c>
      <c r="B123" s="12" t="s">
        <v>163</v>
      </c>
      <c r="C123" s="28">
        <v>42416</v>
      </c>
      <c r="D123" s="29">
        <v>0.37916666666666665</v>
      </c>
      <c r="E123" s="10">
        <f t="shared" si="1550"/>
        <v>133.06666666666666</v>
      </c>
      <c r="F123" s="76">
        <f t="shared" si="1491"/>
        <v>5.5444444444444443</v>
      </c>
      <c r="G123" s="53">
        <v>12.1</v>
      </c>
      <c r="H123" s="53">
        <v>12.3</v>
      </c>
      <c r="I123">
        <v>98.8</v>
      </c>
      <c r="J123">
        <v>14.4</v>
      </c>
      <c r="K123" s="53">
        <f t="shared" si="1492"/>
        <v>0.20000000000000107</v>
      </c>
      <c r="L123" s="53"/>
      <c r="M123">
        <v>3</v>
      </c>
      <c r="N123" s="57">
        <v>29.9</v>
      </c>
      <c r="O123" s="60">
        <v>0</v>
      </c>
      <c r="P123" s="61">
        <v>0.5</v>
      </c>
      <c r="Q123" s="33">
        <v>2.58</v>
      </c>
      <c r="R123" s="61">
        <v>3.18</v>
      </c>
      <c r="S123" s="60"/>
      <c r="T123" s="60">
        <v>111</v>
      </c>
      <c r="U123" s="75">
        <v>6.59</v>
      </c>
      <c r="V123" s="60">
        <v>9.5</v>
      </c>
      <c r="W123" s="71">
        <f t="shared" si="1493"/>
        <v>248.79999999999998</v>
      </c>
      <c r="X123" s="85">
        <f t="shared" si="1494"/>
        <v>78</v>
      </c>
      <c r="Y123" s="33">
        <v>0</v>
      </c>
      <c r="Z123" s="33">
        <f t="shared" si="1485"/>
        <v>0</v>
      </c>
      <c r="AA123" s="33">
        <v>15.4</v>
      </c>
      <c r="AB123" s="33">
        <f t="shared" si="1486"/>
        <v>40</v>
      </c>
      <c r="AC123" s="33">
        <v>0</v>
      </c>
      <c r="AD123" s="33">
        <f t="shared" si="1487"/>
        <v>1.8</v>
      </c>
      <c r="AE123" s="22">
        <f t="shared" si="1488"/>
        <v>133.06666666666666</v>
      </c>
      <c r="AF123" s="54">
        <f t="shared" si="1495"/>
        <v>92.585868900576287</v>
      </c>
      <c r="AG123" s="167">
        <f t="shared" si="1057"/>
        <v>7.4865331911966419E-3</v>
      </c>
      <c r="AH123">
        <f>LN(G123/G121)/(AE123-AE121)</f>
        <v>1.2901081310471421E-2</v>
      </c>
      <c r="AI123" s="22">
        <f t="shared" si="1496"/>
        <v>2824139999.9999995</v>
      </c>
      <c r="AJ123" s="174">
        <f t="shared" si="1502"/>
        <v>0.21147907135804428</v>
      </c>
      <c r="AK123" s="174">
        <f t="shared" si="1503"/>
        <v>9.2686225576936888E-3</v>
      </c>
      <c r="AL123" s="172">
        <f>LN(AI123/AI121)/(AE123-AE121)</f>
        <v>1.3577413497102097E-2</v>
      </c>
      <c r="AM123" s="187">
        <f t="shared" si="1504"/>
        <v>10.600243055555552</v>
      </c>
      <c r="AN123" s="187">
        <f>AM122+AM123</f>
        <v>19.058576388888888</v>
      </c>
      <c r="AO123" s="187">
        <f t="shared" ref="AO123" si="1592">AM122+AM123</f>
        <v>19.058576388888888</v>
      </c>
      <c r="AP123" s="174"/>
      <c r="AQ123" s="189">
        <f t="shared" si="1497"/>
        <v>38.657948523845569</v>
      </c>
      <c r="AR123" s="189">
        <f t="shared" si="1498"/>
        <v>0</v>
      </c>
      <c r="AS123" s="189">
        <f t="shared" si="1499"/>
        <v>0.4708554125662377</v>
      </c>
      <c r="AT123" s="189">
        <f t="shared" si="1500"/>
        <v>2.672096896290689</v>
      </c>
      <c r="AU123" s="189">
        <f t="shared" si="1501"/>
        <v>2.9946404239212718</v>
      </c>
      <c r="AV123" s="190" t="s">
        <v>164</v>
      </c>
      <c r="AW123" s="189">
        <f t="shared" si="1506"/>
        <v>8.2690067810131609</v>
      </c>
      <c r="AX123" s="189">
        <f t="shared" si="1507"/>
        <v>0</v>
      </c>
      <c r="AY123" s="189">
        <f t="shared" si="1508"/>
        <v>-0.5</v>
      </c>
      <c r="AZ123" s="189">
        <f t="shared" si="1509"/>
        <v>0.1574311926605505</v>
      </c>
      <c r="BA123" s="189">
        <f t="shared" si="1510"/>
        <v>-0.11538093338651745</v>
      </c>
      <c r="BB123" s="190" t="s">
        <v>164</v>
      </c>
      <c r="BC123" s="189">
        <f>(AW122+AW123)/$AN123</f>
        <v>1.0188261089178565</v>
      </c>
      <c r="BD123" s="189">
        <f>(AX122+AX123)/$AN123</f>
        <v>0</v>
      </c>
      <c r="BE123" s="189">
        <f>(AY122+AY123)/$AN123</f>
        <v>3.2111484163732135E-2</v>
      </c>
      <c r="BF123" s="189">
        <f>(AZ122+AZ123)/$AN123</f>
        <v>-1.332856488369246E-3</v>
      </c>
      <c r="BG123" s="189">
        <f>(BA122+BA123)/$AN123</f>
        <v>-0.23543532136561626</v>
      </c>
      <c r="BH123" s="189">
        <f t="shared" ref="BH123" si="1593">(AW122+AW123)/$AN123</f>
        <v>1.0188261089178565</v>
      </c>
      <c r="BI123" s="189">
        <f t="shared" ref="BI123" si="1594">(AX122+AX123)/$AN123</f>
        <v>0</v>
      </c>
      <c r="BJ123" s="189">
        <f t="shared" ref="BJ123" si="1595">(AY122+AY123)/$AN123</f>
        <v>3.2111484163732135E-2</v>
      </c>
      <c r="BK123" s="189">
        <f t="shared" ref="BK123" si="1596">(AZ122+AZ123)/$AN123</f>
        <v>-1.332856488369246E-3</v>
      </c>
      <c r="BL123" s="189">
        <f t="shared" ref="BL123" si="1597">(BA122+BA123)/$AN123</f>
        <v>-0.23543532136561626</v>
      </c>
      <c r="BN123" s="189">
        <v>4.5389209277162408</v>
      </c>
      <c r="BO123" s="189">
        <v>1.16856254508732</v>
      </c>
      <c r="BP123" s="189">
        <v>1.7667924686612846</v>
      </c>
      <c r="BQ123" s="189">
        <v>3.9772406956106329E-2</v>
      </c>
      <c r="BR123" s="189">
        <v>0</v>
      </c>
      <c r="BS123" s="189">
        <v>2.9565984183128107</v>
      </c>
      <c r="BT123" s="189">
        <v>0.14283729353267191</v>
      </c>
      <c r="BU123" s="189">
        <v>2.2804199408361274</v>
      </c>
      <c r="BV123" s="189">
        <v>0.76967027993433434</v>
      </c>
      <c r="BW123" s="189">
        <v>1.4104527801987534</v>
      </c>
      <c r="BX123" s="189">
        <v>1.6154243212087529</v>
      </c>
      <c r="BY123" s="189">
        <v>2.1947125452322012</v>
      </c>
      <c r="BZ123" s="189">
        <v>1.6145685052501013</v>
      </c>
      <c r="CA123" s="189">
        <v>0.53721833840906741</v>
      </c>
      <c r="CB123" s="189">
        <v>0.90777630292616396</v>
      </c>
      <c r="CC123" s="189">
        <v>4.5191106002336747</v>
      </c>
      <c r="CD123" s="189">
        <v>0.87680326809528597</v>
      </c>
      <c r="CE123" s="189">
        <v>2.0203280662821697</v>
      </c>
      <c r="CF123" s="189">
        <v>0.84742409562833143</v>
      </c>
      <c r="CG123" s="189">
        <v>0.33945343783681337</v>
      </c>
      <c r="CH123" s="189">
        <v>1.8711891927116679</v>
      </c>
      <c r="CI123" s="189">
        <v>33.010572173435378</v>
      </c>
      <c r="CJ123" s="189">
        <v>1.3336871929108571</v>
      </c>
      <c r="CK123" s="189">
        <v>0.34761733488415142</v>
      </c>
      <c r="CL123" s="189">
        <v>4.0812508459044529E-2</v>
      </c>
      <c r="CM123" s="189">
        <v>0.64594449700799239</v>
      </c>
      <c r="CN123" s="189">
        <v>3.1813707356664813</v>
      </c>
      <c r="CO123" s="189">
        <v>0</v>
      </c>
      <c r="CP123" s="189">
        <v>0.35160126797244823</v>
      </c>
      <c r="CQ123" s="189">
        <v>0.47881789849298939</v>
      </c>
      <c r="CR123" s="189">
        <v>0.24557375269710832</v>
      </c>
      <c r="CS123" s="189">
        <v>0.68256761929445009</v>
      </c>
      <c r="CT123" s="189">
        <v>3.1971244671867862</v>
      </c>
      <c r="CU123" s="189">
        <v>0</v>
      </c>
      <c r="CW123" s="189">
        <f t="shared" ref="CW123:DQ123" si="1598">(BN123*$W123/1000+($AB124-$AB122)*BN$18/1000)/(($W123+$AA123+$AC123)/1000)</f>
        <v>4.3142753289100932</v>
      </c>
      <c r="CX123" s="189">
        <f t="shared" si="1598"/>
        <v>1.457270223688911</v>
      </c>
      <c r="CY123" s="189">
        <f t="shared" si="1598"/>
        <v>1.9159908804269694</v>
      </c>
      <c r="CZ123" s="189">
        <f t="shared" si="1598"/>
        <v>1.0517946955628454</v>
      </c>
      <c r="DA123" s="189">
        <f t="shared" si="1598"/>
        <v>3.731051435465594E-2</v>
      </c>
      <c r="DB123" s="189">
        <f t="shared" si="1598"/>
        <v>3.0268632833531726</v>
      </c>
      <c r="DC123" s="189">
        <f t="shared" si="1598"/>
        <v>0.13451142555234205</v>
      </c>
      <c r="DD123" s="189">
        <f t="shared" si="1598"/>
        <v>2.1771099068793873</v>
      </c>
      <c r="DE123" s="189">
        <f t="shared" si="1598"/>
        <v>0.90897979234269366</v>
      </c>
      <c r="DF123" s="189">
        <f t="shared" si="1598"/>
        <v>1.4521719128030419</v>
      </c>
      <c r="DG123" s="189">
        <f t="shared" si="1598"/>
        <v>2.0225952104771601</v>
      </c>
      <c r="DH123" s="189">
        <f t="shared" si="1598"/>
        <v>2.7571632419191134</v>
      </c>
      <c r="DI123" s="189">
        <f t="shared" si="1598"/>
        <v>2.034999274376875</v>
      </c>
      <c r="DJ123" s="189">
        <f t="shared" si="1598"/>
        <v>0.71986757632827658</v>
      </c>
      <c r="DK123" s="189">
        <f t="shared" si="1598"/>
        <v>1.0836192320682259</v>
      </c>
      <c r="DL123" s="189">
        <f t="shared" si="1598"/>
        <v>4.8974122850572668</v>
      </c>
      <c r="DM123" s="189">
        <f t="shared" si="1598"/>
        <v>1.7046078537813767</v>
      </c>
      <c r="DN123" s="189">
        <f t="shared" si="1598"/>
        <v>2.318186036467619</v>
      </c>
      <c r="DO123" s="189">
        <f t="shared" si="1598"/>
        <v>0.99544791137753663</v>
      </c>
      <c r="DP123" s="189">
        <f t="shared" si="1598"/>
        <v>0.42704378368889334</v>
      </c>
      <c r="DQ123" s="189">
        <f t="shared" si="1598"/>
        <v>2.2437771943309257</v>
      </c>
      <c r="DR123" s="194">
        <f>(CI123*$W123/1000+($AB124-$AB122)*CI$18/1000+2220*(AD124-AD122)/1000)/(($W123+$AA123+$AC123)/1000)</f>
        <v>41.587107192524726</v>
      </c>
      <c r="DS123" s="189">
        <f t="shared" ref="DS123:ED123" si="1599">(CJ123*$W123/1000+($AB124-$AB122)*CJ$18/1000)/(($W123+$AA123+$AC123)/1000)</f>
        <v>1.3079186290344582</v>
      </c>
      <c r="DT123" s="189">
        <f t="shared" si="1599"/>
        <v>0.32735500726410621</v>
      </c>
      <c r="DU123" s="189">
        <f t="shared" si="1599"/>
        <v>4.1527564952232671E-2</v>
      </c>
      <c r="DV123" s="189">
        <f t="shared" si="1599"/>
        <v>0.60829292526717837</v>
      </c>
      <c r="DW123" s="189">
        <f t="shared" si="1599"/>
        <v>2.9959312605367923</v>
      </c>
      <c r="DX123" s="189">
        <f t="shared" si="1599"/>
        <v>0</v>
      </c>
      <c r="DY123" s="189">
        <f t="shared" si="1599"/>
        <v>0.33110672017995879</v>
      </c>
      <c r="DZ123" s="189">
        <f t="shared" si="1599"/>
        <v>0.45090799827803085</v>
      </c>
      <c r="EA123" s="189">
        <f t="shared" si="1599"/>
        <v>0.40366831707761658</v>
      </c>
      <c r="EB123" s="189">
        <f t="shared" si="1599"/>
        <v>0.64920490258228336</v>
      </c>
      <c r="EC123" s="189">
        <f t="shared" si="1599"/>
        <v>3.0107667200456945</v>
      </c>
      <c r="ED123" s="189">
        <f t="shared" si="1599"/>
        <v>0</v>
      </c>
      <c r="EE123" s="53" t="s">
        <v>24</v>
      </c>
      <c r="EF123" s="12" t="s">
        <v>163</v>
      </c>
      <c r="EG123" s="189">
        <f t="shared" ref="EG123" si="1600">BN123-CW121</f>
        <v>0.46170891347054166</v>
      </c>
      <c r="EH123" s="189">
        <f t="shared" ref="EH123" si="1601">BO123-CX121</f>
        <v>-0.71215289974555573</v>
      </c>
      <c r="EI123" s="189">
        <f t="shared" ref="EI123" si="1602">BP123-CY121</f>
        <v>-0.67232370671861341</v>
      </c>
      <c r="EJ123" s="189">
        <f t="shared" ref="EJ123" si="1603">BQ123-CZ121</f>
        <v>-2.1415392039191157</v>
      </c>
      <c r="EK123" s="189">
        <f t="shared" ref="EK123" si="1604">BR123-DA121</f>
        <v>-5.4464780729628216E-2</v>
      </c>
      <c r="EL123" s="189">
        <f t="shared" ref="EL123" si="1605">BS123-DB121</f>
        <v>8.2864774343838654E-2</v>
      </c>
      <c r="EM123" s="189">
        <f t="shared" ref="EM123" si="1606">BT123-DC121</f>
        <v>-0.71320253150171065</v>
      </c>
      <c r="EN123" s="189">
        <f t="shared" ref="EN123" si="1607">BU123-DD121</f>
        <v>1.4129118829193177</v>
      </c>
      <c r="EO123" s="189">
        <f t="shared" ref="EO123" si="1608">BV123-DE121</f>
        <v>-0.25924030574841284</v>
      </c>
      <c r="EP123" s="189">
        <f t="shared" ref="EP123" si="1609">BW123-DF121</f>
        <v>-2.4964934647316195E-2</v>
      </c>
      <c r="EQ123" s="189">
        <f t="shared" ref="EQ123" si="1610">BX123-DG121</f>
        <v>-1.0035725839085767</v>
      </c>
      <c r="ER123" s="189">
        <f t="shared" ref="ER123" si="1611">BY123-DH121</f>
        <v>-1.4693503529326484</v>
      </c>
      <c r="ES123" s="189">
        <f t="shared" ref="ES123" si="1612">BZ123-DI121</f>
        <v>-0.96370215707771645</v>
      </c>
      <c r="ET123" s="189">
        <f t="shared" ref="ET123" si="1613">CA123-DJ121</f>
        <v>-0.31884452897473459</v>
      </c>
      <c r="EU123" s="189">
        <f t="shared" ref="EU123" si="1614">CB123-DK121</f>
        <v>-0.40540769493214512</v>
      </c>
      <c r="EV123" s="189">
        <f t="shared" ref="EV123" si="1615">CC123-DL121</f>
        <v>-0.7859595354478417</v>
      </c>
      <c r="EW123" s="189">
        <f t="shared" ref="EW123" si="1616">CD123-DM121</f>
        <v>-2.3450564018607531</v>
      </c>
      <c r="EX123" s="189">
        <f t="shared" ref="EX123" si="1617">CE123-DN121</f>
        <v>-0.64377319439092195</v>
      </c>
      <c r="EY123" s="189">
        <f t="shared" ref="EY123" si="1618">CF123-DO121</f>
        <v>-0.23315321924547927</v>
      </c>
      <c r="EZ123" s="189">
        <f t="shared" ref="EZ123" si="1619">CG123-DP121</f>
        <v>-0.29969536532003804</v>
      </c>
      <c r="FA123" s="189">
        <f t="shared" ref="FA123" si="1620">CH123-DQ121</f>
        <v>-0.99490130048354675</v>
      </c>
      <c r="FB123" s="194">
        <f>CI123-DR121</f>
        <v>-21.806115795804438</v>
      </c>
      <c r="FC123" s="189">
        <f t="shared" ref="FC123" si="1621">CJ123-DS121</f>
        <v>0.85657866231313873</v>
      </c>
      <c r="FD123" s="189">
        <f t="shared" ref="FD123" si="1622">CK123-DT121</f>
        <v>0.2102695134094032</v>
      </c>
      <c r="FE123" s="189">
        <f t="shared" ref="FE123" si="1623">CL123-DU121</f>
        <v>3.6296002601517156E-2</v>
      </c>
      <c r="FF123" s="189">
        <f t="shared" ref="FF123" si="1624">CM123-DV121</f>
        <v>0.4274023100161487</v>
      </c>
      <c r="FG123" s="189">
        <f t="shared" ref="FG123" si="1625">CN123-DW121</f>
        <v>1.5034191717604692</v>
      </c>
      <c r="FH123" s="189">
        <f t="shared" ref="FH123" si="1626">CO123-DX121</f>
        <v>0</v>
      </c>
      <c r="FI123" s="189">
        <f t="shared" ref="FI123" si="1627">CP123-DY121</f>
        <v>0.30777284806903316</v>
      </c>
      <c r="FJ123" s="189">
        <f t="shared" ref="FJ123" si="1628">CQ123-DZ121</f>
        <v>0.47881789849298939</v>
      </c>
      <c r="FK123" s="189">
        <f t="shared" ref="FK123" si="1629">CR123-EA121</f>
        <v>-3.3578227486104533</v>
      </c>
      <c r="FL123" s="189">
        <f t="shared" ref="FL123" si="1630">CS123-EB121</f>
        <v>-1.0913224000209238</v>
      </c>
      <c r="FM123" s="189">
        <f t="shared" ref="FM123" si="1631">CT123-EC121</f>
        <v>0.67613831159962823</v>
      </c>
      <c r="FN123" s="189">
        <f t="shared" ref="FN123" si="1632">CU123-ED121</f>
        <v>0</v>
      </c>
      <c r="FO123" s="198">
        <f>BA122+BA123</f>
        <v>-4.4870620568892017</v>
      </c>
    </row>
    <row r="124" spans="1:171" ht="13.5" customHeight="1" x14ac:dyDescent="0.2">
      <c r="A124" s="30" t="s">
        <v>24</v>
      </c>
      <c r="B124" s="12" t="s">
        <v>166</v>
      </c>
      <c r="C124" s="28">
        <v>42417</v>
      </c>
      <c r="D124" s="62">
        <v>0.41805555555555557</v>
      </c>
      <c r="E124" s="10">
        <f t="shared" si="1550"/>
        <v>158</v>
      </c>
      <c r="F124" s="76">
        <f t="shared" si="1491"/>
        <v>6.583333333333333</v>
      </c>
      <c r="G124" s="53">
        <v>13.9</v>
      </c>
      <c r="H124" s="53">
        <v>14.2</v>
      </c>
      <c r="I124">
        <v>98.4</v>
      </c>
      <c r="J124">
        <v>14.3</v>
      </c>
      <c r="K124" s="53">
        <f t="shared" si="1492"/>
        <v>0.29999999999999893</v>
      </c>
      <c r="L124" s="53"/>
      <c r="M124">
        <v>4</v>
      </c>
      <c r="N124" s="57">
        <v>28.1</v>
      </c>
      <c r="O124" s="60">
        <v>0</v>
      </c>
      <c r="P124" s="61">
        <v>0</v>
      </c>
      <c r="Q124" s="33">
        <v>2.95</v>
      </c>
      <c r="R124" s="61">
        <v>4.8600000000000003</v>
      </c>
      <c r="S124" s="60"/>
      <c r="T124" s="60">
        <v>104</v>
      </c>
      <c r="U124" s="75">
        <v>6</v>
      </c>
      <c r="V124" s="60">
        <v>4</v>
      </c>
      <c r="W124" s="71">
        <f t="shared" si="1493"/>
        <v>239.29999999999998</v>
      </c>
      <c r="X124" s="85">
        <f t="shared" si="1494"/>
        <v>82</v>
      </c>
      <c r="Y124" s="33">
        <v>0</v>
      </c>
      <c r="Z124" s="33">
        <f t="shared" si="1485"/>
        <v>0</v>
      </c>
      <c r="AA124" s="33">
        <v>0</v>
      </c>
      <c r="AB124" s="33">
        <f t="shared" si="1486"/>
        <v>40</v>
      </c>
      <c r="AC124" s="33">
        <v>0</v>
      </c>
      <c r="AD124" s="33">
        <f t="shared" si="1487"/>
        <v>1.8</v>
      </c>
      <c r="AE124" s="22">
        <f t="shared" si="1488"/>
        <v>158</v>
      </c>
      <c r="AF124" s="54">
        <f t="shared" si="1495"/>
        <v>124.61816811137827</v>
      </c>
      <c r="AG124" s="167">
        <f t="shared" si="1057"/>
        <v>5.5621679492226257E-3</v>
      </c>
      <c r="AH124"/>
      <c r="AI124" s="22">
        <f t="shared" si="1496"/>
        <v>3326270000</v>
      </c>
      <c r="AJ124" s="174">
        <f t="shared" si="1502"/>
        <v>0.16364766259582278</v>
      </c>
      <c r="AK124" s="174">
        <f t="shared" si="1503"/>
        <v>6.5634089276399498E-3</v>
      </c>
      <c r="AL124" s="172"/>
      <c r="AM124" s="187">
        <f t="shared" si="1504"/>
        <v>13.505555555555558</v>
      </c>
      <c r="AN124" s="187"/>
      <c r="AO124" s="187"/>
      <c r="AP124" s="174"/>
      <c r="AQ124" s="189">
        <f t="shared" si="1497"/>
        <v>28.1</v>
      </c>
      <c r="AR124" s="189">
        <f t="shared" si="1498"/>
        <v>0</v>
      </c>
      <c r="AS124" s="189">
        <f t="shared" si="1499"/>
        <v>0</v>
      </c>
      <c r="AT124" s="189">
        <f t="shared" si="1500"/>
        <v>2.95</v>
      </c>
      <c r="AU124" s="189">
        <f t="shared" si="1501"/>
        <v>4.8600000000000003</v>
      </c>
      <c r="AV124" s="190" t="s">
        <v>167</v>
      </c>
      <c r="AW124" s="189">
        <f t="shared" si="1506"/>
        <v>10.557948523845567</v>
      </c>
      <c r="AX124" s="189">
        <f t="shared" si="1507"/>
        <v>0</v>
      </c>
      <c r="AY124" s="189">
        <f t="shared" si="1508"/>
        <v>0.4708554125662377</v>
      </c>
      <c r="AZ124" s="189">
        <f t="shared" si="1509"/>
        <v>-0.27790310370931115</v>
      </c>
      <c r="BA124" s="189">
        <f t="shared" si="1510"/>
        <v>1.8653595760787285</v>
      </c>
      <c r="BB124" s="190" t="s">
        <v>167</v>
      </c>
      <c r="BC124" s="189"/>
      <c r="BD124" s="189"/>
      <c r="BE124" s="189"/>
      <c r="BF124" s="189"/>
      <c r="BG124" s="189"/>
      <c r="BH124" s="189"/>
      <c r="BI124" s="189"/>
      <c r="BJ124" s="189"/>
      <c r="BK124" s="189"/>
      <c r="BL124" s="189"/>
      <c r="BN124" s="189"/>
      <c r="BO124" s="189"/>
      <c r="BP124" s="189"/>
      <c r="BQ124" s="189"/>
      <c r="BR124" s="189"/>
      <c r="BS124" s="189"/>
      <c r="BT124" s="189"/>
      <c r="BU124" s="189"/>
      <c r="BV124" s="189"/>
      <c r="BW124" s="189"/>
      <c r="BX124" s="189"/>
      <c r="BY124" s="189"/>
      <c r="BZ124" s="189"/>
      <c r="CA124" s="189"/>
      <c r="CB124" s="189"/>
      <c r="CC124" s="189"/>
      <c r="CD124" s="189"/>
      <c r="CE124" s="189"/>
      <c r="CF124" s="189"/>
      <c r="CG124" s="189"/>
      <c r="CH124" s="189"/>
      <c r="CI124" s="189"/>
      <c r="CJ124" s="189"/>
      <c r="CK124" s="189"/>
      <c r="CL124" s="189"/>
      <c r="CM124" s="189"/>
      <c r="CN124" s="189"/>
      <c r="CO124" s="189"/>
      <c r="CP124" s="189"/>
      <c r="CQ124" s="189"/>
      <c r="CR124" s="189"/>
      <c r="CS124" s="189"/>
      <c r="CT124" s="189"/>
      <c r="CU124" s="189"/>
      <c r="CW124" s="189"/>
      <c r="CX124" s="189"/>
      <c r="CY124" s="189"/>
      <c r="CZ124" s="189"/>
      <c r="DA124" s="189"/>
      <c r="DB124" s="189"/>
      <c r="DC124" s="189"/>
      <c r="DD124" s="189"/>
      <c r="DE124" s="189"/>
      <c r="DF124" s="189"/>
      <c r="DG124" s="189"/>
      <c r="DH124" s="189"/>
      <c r="DI124" s="189"/>
      <c r="DJ124" s="189"/>
      <c r="DK124" s="189"/>
      <c r="DL124" s="189"/>
      <c r="DM124" s="189"/>
      <c r="DN124" s="189"/>
      <c r="DO124" s="189"/>
      <c r="DP124" s="189"/>
      <c r="DQ124" s="189"/>
      <c r="DR124" s="194"/>
      <c r="DS124" s="189"/>
      <c r="DT124" s="189"/>
      <c r="DU124" s="189"/>
      <c r="DV124" s="189"/>
      <c r="DW124" s="189"/>
      <c r="DX124" s="189"/>
      <c r="DY124" s="189"/>
      <c r="DZ124" s="189"/>
      <c r="EA124" s="189"/>
      <c r="EB124" s="189"/>
      <c r="EC124" s="189"/>
      <c r="ED124" s="189"/>
      <c r="EE124" s="53" t="s">
        <v>24</v>
      </c>
      <c r="EF124" s="12" t="s">
        <v>166</v>
      </c>
      <c r="EG124" s="189"/>
      <c r="EH124" s="189"/>
      <c r="EI124" s="189"/>
      <c r="EJ124" s="189"/>
      <c r="EK124" s="189"/>
      <c r="EL124" s="189"/>
      <c r="EM124" s="189"/>
      <c r="EN124" s="189"/>
      <c r="EO124" s="189"/>
      <c r="EP124" s="189"/>
      <c r="EQ124" s="189"/>
      <c r="ER124" s="189"/>
      <c r="ES124" s="189"/>
      <c r="ET124" s="189"/>
      <c r="EU124" s="189"/>
      <c r="EV124" s="189"/>
      <c r="EW124" s="189"/>
      <c r="EX124" s="189"/>
      <c r="EY124" s="189"/>
      <c r="EZ124" s="189"/>
      <c r="FA124" s="189"/>
      <c r="FB124" s="194"/>
      <c r="FC124" s="189"/>
      <c r="FD124" s="189"/>
      <c r="FE124" s="189"/>
      <c r="FF124" s="189"/>
      <c r="FG124" s="189"/>
      <c r="FH124" s="189"/>
      <c r="FI124" s="189"/>
      <c r="FJ124" s="189"/>
      <c r="FK124" s="189"/>
      <c r="FL124" s="189"/>
      <c r="FM124" s="189"/>
      <c r="FN124" s="189"/>
      <c r="FO124" s="6"/>
    </row>
    <row r="125" spans="1:171" x14ac:dyDescent="0.2">
      <c r="A125" s="30" t="s">
        <v>24</v>
      </c>
      <c r="B125" s="12" t="s">
        <v>168</v>
      </c>
      <c r="C125" s="28">
        <v>42418</v>
      </c>
      <c r="D125" s="63">
        <v>0.3756944444444445</v>
      </c>
      <c r="E125" s="10">
        <f t="shared" si="1550"/>
        <v>180.98333333333332</v>
      </c>
      <c r="F125" s="76">
        <f t="shared" si="1491"/>
        <v>7.540972222222222</v>
      </c>
      <c r="G125" s="53">
        <v>15.6</v>
      </c>
      <c r="H125" s="53">
        <v>15.9</v>
      </c>
      <c r="I125">
        <v>98.1</v>
      </c>
      <c r="J125">
        <v>13.9</v>
      </c>
      <c r="K125" s="53">
        <f t="shared" si="1492"/>
        <v>0.30000000000000071</v>
      </c>
      <c r="L125" s="53">
        <f>H$125-H125</f>
        <v>0</v>
      </c>
      <c r="M125">
        <v>2</v>
      </c>
      <c r="N125" s="57">
        <v>16.100000000000001</v>
      </c>
      <c r="O125" s="60">
        <v>0</v>
      </c>
      <c r="P125" s="61">
        <v>0</v>
      </c>
      <c r="Q125" s="33">
        <v>2.98</v>
      </c>
      <c r="R125" s="61">
        <v>5.93</v>
      </c>
      <c r="S125" s="60"/>
      <c r="T125" s="60">
        <v>105</v>
      </c>
      <c r="U125" s="75">
        <v>6.61</v>
      </c>
      <c r="V125" s="60">
        <v>9</v>
      </c>
      <c r="W125" s="71">
        <f t="shared" si="1493"/>
        <v>236.6</v>
      </c>
      <c r="X125" s="85">
        <f t="shared" si="1494"/>
        <v>91</v>
      </c>
      <c r="Y125" s="33">
        <v>0</v>
      </c>
      <c r="Z125" s="33">
        <f t="shared" si="1485"/>
        <v>0</v>
      </c>
      <c r="AA125" s="33">
        <v>0</v>
      </c>
      <c r="AB125" s="33">
        <f t="shared" si="1486"/>
        <v>40</v>
      </c>
      <c r="AC125" s="33">
        <v>1.3</v>
      </c>
      <c r="AD125" s="33">
        <f t="shared" si="1487"/>
        <v>3.1</v>
      </c>
      <c r="AE125" s="22">
        <f t="shared" si="1488"/>
        <v>180.98333333333332</v>
      </c>
      <c r="AF125" s="54">
        <f t="shared" si="1495"/>
        <v>138.07025763343805</v>
      </c>
      <c r="AG125" s="167">
        <f t="shared" si="1057"/>
        <v>5.0202497803703517E-3</v>
      </c>
      <c r="AH125">
        <f>LN(G125/G123)/(AE125-AE123)</f>
        <v>5.302235721449655E-3</v>
      </c>
      <c r="AI125" s="22">
        <f t="shared" si="1496"/>
        <v>3670680000</v>
      </c>
      <c r="AJ125" s="174">
        <f t="shared" si="1502"/>
        <v>9.8525374937834434E-2</v>
      </c>
      <c r="AK125" s="174">
        <f t="shared" si="1503"/>
        <v>4.2868183439231829E-3</v>
      </c>
      <c r="AL125" s="172">
        <f>LN(AI125/AI123)/(AE125-AE123)</f>
        <v>5.471437305050242E-3</v>
      </c>
      <c r="AM125" s="187">
        <f t="shared" si="1504"/>
        <v>14.125173611111103</v>
      </c>
      <c r="AN125" s="187">
        <f>AM124+AM125</f>
        <v>27.630729166666661</v>
      </c>
      <c r="AO125" s="187">
        <f t="shared" ref="AO125" si="1633">AM124+AM125</f>
        <v>27.630729166666661</v>
      </c>
      <c r="AP125" s="174"/>
      <c r="AQ125" s="189">
        <f t="shared" si="1497"/>
        <v>28.143169398907105</v>
      </c>
      <c r="AR125" s="189">
        <f t="shared" si="1498"/>
        <v>0</v>
      </c>
      <c r="AS125" s="189">
        <f t="shared" si="1499"/>
        <v>0</v>
      </c>
      <c r="AT125" s="189">
        <f t="shared" si="1500"/>
        <v>2.9637158469945355</v>
      </c>
      <c r="AU125" s="189">
        <f t="shared" si="1501"/>
        <v>5.8975956284153002</v>
      </c>
      <c r="AV125" s="190" t="s">
        <v>169</v>
      </c>
      <c r="AW125" s="189">
        <f t="shared" si="1506"/>
        <v>12</v>
      </c>
      <c r="AX125" s="189">
        <f t="shared" si="1507"/>
        <v>0</v>
      </c>
      <c r="AY125" s="189">
        <f t="shared" si="1508"/>
        <v>0</v>
      </c>
      <c r="AZ125" s="189">
        <f t="shared" si="1509"/>
        <v>-2.9999999999999805E-2</v>
      </c>
      <c r="BA125" s="189">
        <f t="shared" si="1510"/>
        <v>1.0699999999999994</v>
      </c>
      <c r="BB125" s="190" t="s">
        <v>169</v>
      </c>
      <c r="BC125" s="189">
        <f>(AW124+AW125)/$AN125</f>
        <v>0.81640800674414238</v>
      </c>
      <c r="BD125" s="189">
        <f>(AX124+AX125)/$AN125</f>
        <v>0</v>
      </c>
      <c r="BE125" s="189">
        <f>(AY124+AY125)/$AN125</f>
        <v>1.7041005676182854E-2</v>
      </c>
      <c r="BF125" s="189">
        <f>(AZ124+AZ125)/$AN125</f>
        <v>-1.1143502650692298E-2</v>
      </c>
      <c r="BG125" s="189">
        <f>(BA124+BA125)/$AN125</f>
        <v>0.10623532800646847</v>
      </c>
      <c r="BH125" s="189">
        <f t="shared" ref="BH125" si="1634">(AW124+AW125)/$AN125</f>
        <v>0.81640800674414238</v>
      </c>
      <c r="BI125" s="189">
        <f t="shared" ref="BI125" si="1635">(AX124+AX125)/$AN125</f>
        <v>0</v>
      </c>
      <c r="BJ125" s="189">
        <f t="shared" ref="BJ125" si="1636">(AY124+AY125)/$AN125</f>
        <v>1.7041005676182854E-2</v>
      </c>
      <c r="BK125" s="189">
        <f t="shared" ref="BK125" si="1637">(AZ124+AZ125)/$AN125</f>
        <v>-1.1143502650692298E-2</v>
      </c>
      <c r="BL125" s="189">
        <f t="shared" ref="BL125" si="1638">(BA124+BA125)/$AN125</f>
        <v>0.10623532800646847</v>
      </c>
      <c r="BN125" s="189">
        <v>0.16771956225352153</v>
      </c>
      <c r="BO125" s="189">
        <v>1.0423211942447639</v>
      </c>
      <c r="BP125" s="189">
        <v>1.2106977168344415</v>
      </c>
      <c r="BQ125" s="189">
        <v>0</v>
      </c>
      <c r="BR125" s="189">
        <v>0</v>
      </c>
      <c r="BS125" s="189">
        <v>3.6511597926982136</v>
      </c>
      <c r="BT125" s="189">
        <v>0</v>
      </c>
      <c r="BU125" s="189">
        <v>3.776274430973301</v>
      </c>
      <c r="BV125" s="189">
        <v>0.74085796262544568</v>
      </c>
      <c r="BW125" s="189">
        <v>1.5340612506744147</v>
      </c>
      <c r="BX125" s="189">
        <v>1.1170994056330494</v>
      </c>
      <c r="BY125" s="189">
        <v>1.1616725175014166</v>
      </c>
      <c r="BZ125" s="189">
        <v>1.490924819856666</v>
      </c>
      <c r="CA125" s="189">
        <v>0.53575134522200851</v>
      </c>
      <c r="CB125" s="189">
        <v>0.75667317936328515</v>
      </c>
      <c r="CC125" s="189">
        <v>4.3898184734666152</v>
      </c>
      <c r="CD125" s="189">
        <v>0.13780797926841429</v>
      </c>
      <c r="CE125" s="189">
        <v>1.8555998220829333</v>
      </c>
      <c r="CF125" s="189">
        <v>0.77407957261380234</v>
      </c>
      <c r="CG125" s="189">
        <v>0.19358096097726987</v>
      </c>
      <c r="CH125" s="189">
        <v>1.3060613330291155</v>
      </c>
      <c r="CI125" s="189">
        <v>16.12013124817036</v>
      </c>
      <c r="CJ125" s="189">
        <v>3.0720329797623473</v>
      </c>
      <c r="CK125" s="189">
        <v>0.56907581202434021</v>
      </c>
      <c r="CL125" s="189">
        <v>0</v>
      </c>
      <c r="CM125" s="189">
        <v>0.93479865031715259</v>
      </c>
      <c r="CN125" s="189">
        <v>4.1480907601198611</v>
      </c>
      <c r="CO125" s="189">
        <v>3.9234892237130309E-2</v>
      </c>
      <c r="CP125" s="189">
        <v>1.3490442106634142</v>
      </c>
      <c r="CQ125" s="189">
        <v>0.53452758534491296</v>
      </c>
      <c r="CR125" s="189">
        <v>0.13720071390285071</v>
      </c>
      <c r="CS125" s="189">
        <v>1.4708823307988734</v>
      </c>
      <c r="CT125" s="189">
        <v>3.6407525577283124</v>
      </c>
      <c r="CU125" s="189">
        <v>0</v>
      </c>
      <c r="CW125" s="189">
        <f t="shared" ref="CW125:DQ125" si="1639">(BN125*$W125/1000+($AB128-$AB124)*BN$18/1000)/(($W125+$AA125+$AC125)/1000)</f>
        <v>0.16680306191333835</v>
      </c>
      <c r="CX125" s="189">
        <f t="shared" si="1639"/>
        <v>1.036625450013918</v>
      </c>
      <c r="CY125" s="189">
        <f t="shared" si="1639"/>
        <v>1.2040818823162205</v>
      </c>
      <c r="CZ125" s="189">
        <f t="shared" si="1639"/>
        <v>0</v>
      </c>
      <c r="DA125" s="189">
        <f t="shared" si="1639"/>
        <v>0</v>
      </c>
      <c r="DB125" s="189">
        <f t="shared" si="1639"/>
        <v>3.6312080998419392</v>
      </c>
      <c r="DC125" s="189">
        <f t="shared" si="1639"/>
        <v>0</v>
      </c>
      <c r="DD125" s="189">
        <f t="shared" si="1639"/>
        <v>3.7556390515690752</v>
      </c>
      <c r="DE125" s="189">
        <f t="shared" si="1639"/>
        <v>0.73680955845809348</v>
      </c>
      <c r="DF125" s="189">
        <f t="shared" si="1639"/>
        <v>1.5256784023100736</v>
      </c>
      <c r="DG125" s="189">
        <f t="shared" si="1639"/>
        <v>1.1109950372962567</v>
      </c>
      <c r="DH125" s="189">
        <f t="shared" si="1639"/>
        <v>1.1553245802473104</v>
      </c>
      <c r="DI125" s="189">
        <f t="shared" si="1639"/>
        <v>1.482777689693515</v>
      </c>
      <c r="DJ125" s="189">
        <f t="shared" si="1639"/>
        <v>0.53282374224265339</v>
      </c>
      <c r="DK125" s="189">
        <f t="shared" si="1639"/>
        <v>0.75253835324654583</v>
      </c>
      <c r="DL125" s="189">
        <f t="shared" si="1639"/>
        <v>4.3658303943766334</v>
      </c>
      <c r="DM125" s="189">
        <f t="shared" si="1639"/>
        <v>0.13705493020137377</v>
      </c>
      <c r="DN125" s="189">
        <f t="shared" si="1639"/>
        <v>1.8454599323447751</v>
      </c>
      <c r="DO125" s="189">
        <f t="shared" si="1639"/>
        <v>0.76984962959405467</v>
      </c>
      <c r="DP125" s="189">
        <f t="shared" si="1639"/>
        <v>0.19252314151837768</v>
      </c>
      <c r="DQ125" s="189">
        <f t="shared" si="1639"/>
        <v>1.2989243858540929</v>
      </c>
      <c r="DR125" s="194">
        <f>(CI125*$W125/1000+($AB128-$AB124)*CI$18/1000+2220*(AD128-AD124)/1000)/(($W125+$AA125+$AC125)/1000)</f>
        <v>58.957642090446015</v>
      </c>
      <c r="DS125" s="189">
        <f t="shared" ref="DS125:ED125" si="1640">(CJ125*$W125/1000+($AB128-$AB124)*CJ$18/1000)/(($W125+$AA125+$AC125)/1000)</f>
        <v>3.0552459142991646</v>
      </c>
      <c r="DT125" s="189">
        <f t="shared" si="1640"/>
        <v>0.56596610813349679</v>
      </c>
      <c r="DU125" s="189">
        <f t="shared" si="1640"/>
        <v>0</v>
      </c>
      <c r="DV125" s="189">
        <f t="shared" si="1640"/>
        <v>0.92969046097115726</v>
      </c>
      <c r="DW125" s="189">
        <f t="shared" si="1640"/>
        <v>4.1254235974962548</v>
      </c>
      <c r="DX125" s="189">
        <f t="shared" si="1640"/>
        <v>3.9020493918894623E-2</v>
      </c>
      <c r="DY125" s="189">
        <f t="shared" si="1640"/>
        <v>1.3416723843756357</v>
      </c>
      <c r="DZ125" s="189">
        <f t="shared" si="1640"/>
        <v>0.53160666957800085</v>
      </c>
      <c r="EA125" s="189">
        <f t="shared" si="1640"/>
        <v>0.13645098322578594</v>
      </c>
      <c r="EB125" s="189">
        <f t="shared" si="1640"/>
        <v>1.4628447224338521</v>
      </c>
      <c r="EC125" s="189">
        <f t="shared" si="1640"/>
        <v>3.6208577350084852</v>
      </c>
      <c r="ED125" s="189">
        <f t="shared" si="1640"/>
        <v>0</v>
      </c>
      <c r="EE125" s="53" t="s">
        <v>24</v>
      </c>
      <c r="EF125" s="12" t="s">
        <v>168</v>
      </c>
      <c r="EG125" s="189">
        <f t="shared" ref="EG125" si="1641">BN125-CW123</f>
        <v>-4.1465557666565713</v>
      </c>
      <c r="EH125" s="189">
        <f t="shared" ref="EH125" si="1642">BO125-CX123</f>
        <v>-0.41494902944414713</v>
      </c>
      <c r="EI125" s="189">
        <f t="shared" ref="EI125" si="1643">BP125-CY123</f>
        <v>-0.70529316359252792</v>
      </c>
      <c r="EJ125" s="189">
        <f t="shared" ref="EJ125" si="1644">BQ125-CZ123</f>
        <v>-1.0517946955628454</v>
      </c>
      <c r="EK125" s="189">
        <f t="shared" ref="EK125" si="1645">BR125-DA123</f>
        <v>-3.731051435465594E-2</v>
      </c>
      <c r="EL125" s="189">
        <f t="shared" ref="EL125" si="1646">BS125-DB123</f>
        <v>0.624296509345041</v>
      </c>
      <c r="EM125" s="189">
        <f t="shared" ref="EM125" si="1647">BT125-DC123</f>
        <v>-0.13451142555234205</v>
      </c>
      <c r="EN125" s="189">
        <f t="shared" ref="EN125" si="1648">BU125-DD123</f>
        <v>1.5991645240939136</v>
      </c>
      <c r="EO125" s="189">
        <f t="shared" ref="EO125" si="1649">BV125-DE123</f>
        <v>-0.16812182971724798</v>
      </c>
      <c r="EP125" s="189">
        <f t="shared" ref="EP125" si="1650">BW125-DF123</f>
        <v>8.1889337871372758E-2</v>
      </c>
      <c r="EQ125" s="189">
        <f t="shared" ref="EQ125" si="1651">BX125-DG123</f>
        <v>-0.90549580484411063</v>
      </c>
      <c r="ER125" s="189">
        <f t="shared" ref="ER125" si="1652">BY125-DH123</f>
        <v>-1.5954907244176968</v>
      </c>
      <c r="ES125" s="189">
        <f t="shared" ref="ES125" si="1653">BZ125-DI123</f>
        <v>-0.54407445452020897</v>
      </c>
      <c r="ET125" s="189">
        <f t="shared" ref="ET125" si="1654">CA125-DJ123</f>
        <v>-0.18411623110626807</v>
      </c>
      <c r="EU125" s="189">
        <f t="shared" ref="EU125" si="1655">CB125-DK123</f>
        <v>-0.3269460527049407</v>
      </c>
      <c r="EV125" s="189">
        <f t="shared" ref="EV125" si="1656">CC125-DL123</f>
        <v>-0.50759381159065153</v>
      </c>
      <c r="EW125" s="189">
        <f t="shared" ref="EW125" si="1657">CD125-DM123</f>
        <v>-1.5667998745129623</v>
      </c>
      <c r="EX125" s="189">
        <f t="shared" ref="EX125" si="1658">CE125-DN123</f>
        <v>-0.46258621438468572</v>
      </c>
      <c r="EY125" s="189">
        <f t="shared" ref="EY125" si="1659">CF125-DO123</f>
        <v>-0.2213683387637343</v>
      </c>
      <c r="EZ125" s="189">
        <f t="shared" ref="EZ125" si="1660">CG125-DP123</f>
        <v>-0.23346282271162347</v>
      </c>
      <c r="FA125" s="189">
        <f t="shared" ref="FA125" si="1661">CH125-DQ123</f>
        <v>-0.93771586130181017</v>
      </c>
      <c r="FB125" s="194">
        <f>CI125-DR123</f>
        <v>-25.466975944354367</v>
      </c>
      <c r="FC125" s="189">
        <f t="shared" ref="FC125" si="1662">CJ125-DS123</f>
        <v>1.7641143507278891</v>
      </c>
      <c r="FD125" s="189">
        <f t="shared" ref="FD125" si="1663">CK125-DT123</f>
        <v>0.241720804760234</v>
      </c>
      <c r="FE125" s="189">
        <f t="shared" ref="FE125" si="1664">CL125-DU123</f>
        <v>-4.1527564952232671E-2</v>
      </c>
      <c r="FF125" s="189">
        <f t="shared" ref="FF125" si="1665">CM125-DV123</f>
        <v>0.32650572504997422</v>
      </c>
      <c r="FG125" s="189">
        <f t="shared" ref="FG125" si="1666">CN125-DW123</f>
        <v>1.1521594995830688</v>
      </c>
      <c r="FH125" s="189">
        <f t="shared" ref="FH125" si="1667">CO125-DX123</f>
        <v>3.9234892237130309E-2</v>
      </c>
      <c r="FI125" s="189">
        <f t="shared" ref="FI125" si="1668">CP125-DY123</f>
        <v>1.0179374904834555</v>
      </c>
      <c r="FJ125" s="189">
        <f t="shared" ref="FJ125" si="1669">CQ125-DZ123</f>
        <v>8.3619587066882106E-2</v>
      </c>
      <c r="FK125" s="189">
        <f t="shared" ref="FK125" si="1670">CR125-EA123</f>
        <v>-0.26646760317476587</v>
      </c>
      <c r="FL125" s="189">
        <f t="shared" ref="FL125" si="1671">CS125-EB123</f>
        <v>0.82167742821659007</v>
      </c>
      <c r="FM125" s="189">
        <f t="shared" ref="FM125" si="1672">CT125-EC123</f>
        <v>0.62998583768261796</v>
      </c>
      <c r="FN125" s="189">
        <f t="shared" ref="FN125" si="1673">CU125-ED123</f>
        <v>0</v>
      </c>
      <c r="FO125" s="198">
        <f>BA124+BA125</f>
        <v>2.9353595760787279</v>
      </c>
    </row>
    <row r="126" spans="1:171" x14ac:dyDescent="0.2">
      <c r="A126" s="30" t="s">
        <v>24</v>
      </c>
      <c r="B126" s="12" t="s">
        <v>171</v>
      </c>
      <c r="C126" s="28">
        <v>42419</v>
      </c>
      <c r="D126" s="63">
        <v>0.41388888888888892</v>
      </c>
      <c r="E126" s="10">
        <f t="shared" si="1550"/>
        <v>205.90000000000003</v>
      </c>
      <c r="F126" s="76">
        <f t="shared" si="1491"/>
        <v>8.5791666666666675</v>
      </c>
      <c r="G126" s="53">
        <v>14.5</v>
      </c>
      <c r="H126" s="53">
        <v>14.7</v>
      </c>
      <c r="I126">
        <v>98.5</v>
      </c>
      <c r="J126">
        <v>13.9</v>
      </c>
      <c r="K126" s="53">
        <f t="shared" si="1492"/>
        <v>0.19999999999999929</v>
      </c>
      <c r="L126" s="53">
        <f t="shared" ref="L126:L131" si="1674">H$125-H126</f>
        <v>1.2000000000000011</v>
      </c>
      <c r="M126">
        <v>2</v>
      </c>
      <c r="N126" s="57">
        <v>19.3</v>
      </c>
      <c r="O126" s="60">
        <v>0</v>
      </c>
      <c r="P126" s="61">
        <v>0</v>
      </c>
      <c r="Q126" s="33">
        <v>3.2</v>
      </c>
      <c r="R126" s="61">
        <v>6.21</v>
      </c>
      <c r="S126" s="60"/>
      <c r="T126" s="60">
        <v>103</v>
      </c>
      <c r="U126" s="75">
        <v>6.97</v>
      </c>
      <c r="V126" s="57">
        <v>4</v>
      </c>
      <c r="W126" s="71">
        <f t="shared" si="1493"/>
        <v>229</v>
      </c>
      <c r="X126" s="85">
        <f t="shared" si="1494"/>
        <v>95</v>
      </c>
      <c r="Y126" s="61">
        <v>0</v>
      </c>
      <c r="Z126" s="33">
        <f t="shared" si="1485"/>
        <v>0</v>
      </c>
      <c r="AA126" s="33">
        <v>0</v>
      </c>
      <c r="AB126" s="33">
        <f t="shared" si="1486"/>
        <v>40</v>
      </c>
      <c r="AC126" s="33">
        <v>1.4</v>
      </c>
      <c r="AD126" s="33">
        <f t="shared" si="1487"/>
        <v>4.5</v>
      </c>
      <c r="AE126" s="22">
        <f t="shared" si="1488"/>
        <v>205.90000000000003</v>
      </c>
      <c r="AF126" s="54">
        <f t="shared" si="1495"/>
        <v>-236.19231829525137</v>
      </c>
      <c r="AG126" s="167">
        <f t="shared" si="1057"/>
        <v>-2.9346728359449822E-3</v>
      </c>
      <c r="AH126"/>
      <c r="AI126" s="22">
        <f t="shared" si="1496"/>
        <v>3300200000</v>
      </c>
      <c r="AJ126" s="174">
        <f t="shared" si="1502"/>
        <v>-0.10639385831010353</v>
      </c>
      <c r="AK126" s="174">
        <f t="shared" si="1503"/>
        <v>-4.2699876244857524E-3</v>
      </c>
      <c r="AL126" s="172"/>
      <c r="AM126" s="187">
        <f t="shared" si="1504"/>
        <v>15.62482638888892</v>
      </c>
      <c r="AN126" s="187"/>
      <c r="AO126" s="187"/>
      <c r="AP126" s="174"/>
      <c r="AQ126" s="189">
        <f t="shared" si="1497"/>
        <v>32.672309027777779</v>
      </c>
      <c r="AR126" s="189">
        <f t="shared" si="1498"/>
        <v>0</v>
      </c>
      <c r="AS126" s="189">
        <f t="shared" si="1499"/>
        <v>0</v>
      </c>
      <c r="AT126" s="189">
        <f t="shared" si="1500"/>
        <v>3.1805555555555562</v>
      </c>
      <c r="AU126" s="189">
        <f t="shared" si="1501"/>
        <v>6.1722656249999996</v>
      </c>
      <c r="AV126" s="190" t="s">
        <v>172</v>
      </c>
      <c r="AW126" s="189">
        <f t="shared" si="1506"/>
        <v>8.8431693989071043</v>
      </c>
      <c r="AX126" s="189">
        <f t="shared" si="1507"/>
        <v>0</v>
      </c>
      <c r="AY126" s="189">
        <f t="shared" si="1508"/>
        <v>0</v>
      </c>
      <c r="AZ126" s="189">
        <f t="shared" si="1509"/>
        <v>-0.23628415300546468</v>
      </c>
      <c r="BA126" s="189">
        <f t="shared" si="1510"/>
        <v>0.3124043715846998</v>
      </c>
      <c r="BB126" s="190" t="s">
        <v>172</v>
      </c>
      <c r="BC126" s="189"/>
      <c r="BD126" s="189"/>
      <c r="BE126" s="189"/>
      <c r="BF126" s="189"/>
      <c r="BG126" s="189"/>
      <c r="BH126" s="189"/>
      <c r="BI126" s="189"/>
      <c r="BJ126" s="189"/>
      <c r="BK126" s="189"/>
      <c r="BL126" s="189"/>
      <c r="BN126" s="189"/>
      <c r="BO126" s="189"/>
      <c r="BP126" s="189"/>
      <c r="BQ126" s="189"/>
      <c r="BR126" s="189"/>
      <c r="BS126" s="189"/>
      <c r="BT126" s="189"/>
      <c r="BU126" s="189"/>
      <c r="BV126" s="189"/>
      <c r="BW126" s="189"/>
      <c r="BX126" s="189"/>
      <c r="BY126" s="189"/>
      <c r="BZ126" s="189"/>
      <c r="CA126" s="189"/>
      <c r="CB126" s="189"/>
      <c r="CC126" s="189"/>
      <c r="CD126" s="189"/>
      <c r="CE126" s="189"/>
      <c r="CF126" s="189"/>
      <c r="CG126" s="189"/>
      <c r="CH126" s="189"/>
      <c r="CI126" s="189"/>
      <c r="CJ126" s="189"/>
      <c r="CK126" s="189"/>
      <c r="CL126" s="189"/>
      <c r="CM126" s="189"/>
      <c r="CN126" s="189"/>
      <c r="CO126" s="189"/>
      <c r="CP126" s="189"/>
      <c r="CQ126" s="189"/>
      <c r="CR126" s="189"/>
      <c r="CS126" s="189"/>
      <c r="CT126" s="189"/>
      <c r="CU126" s="189"/>
      <c r="CW126" s="189"/>
      <c r="CX126" s="189"/>
      <c r="CY126" s="189"/>
      <c r="CZ126" s="189"/>
      <c r="DA126" s="189"/>
      <c r="DB126" s="189"/>
      <c r="DC126" s="189"/>
      <c r="DD126" s="189"/>
      <c r="DE126" s="189"/>
      <c r="DF126" s="189"/>
      <c r="DG126" s="189"/>
      <c r="DH126" s="189"/>
      <c r="DI126" s="189"/>
      <c r="DJ126" s="189"/>
      <c r="DK126" s="189"/>
      <c r="DL126" s="189"/>
      <c r="DM126" s="189"/>
      <c r="DN126" s="189"/>
      <c r="DO126" s="189"/>
      <c r="DP126" s="189"/>
      <c r="DQ126" s="189"/>
      <c r="DR126" s="194"/>
      <c r="DS126" s="189"/>
      <c r="DT126" s="189"/>
      <c r="DU126" s="189"/>
      <c r="DV126" s="189"/>
      <c r="DW126" s="189"/>
      <c r="DX126" s="189"/>
      <c r="DY126" s="189"/>
      <c r="DZ126" s="189"/>
      <c r="EA126" s="189"/>
      <c r="EB126" s="189"/>
      <c r="EC126" s="189"/>
      <c r="ED126" s="189"/>
      <c r="EE126" s="53" t="s">
        <v>24</v>
      </c>
      <c r="EF126" s="12" t="s">
        <v>171</v>
      </c>
      <c r="EG126" s="189"/>
      <c r="EH126" s="189"/>
      <c r="EI126" s="189"/>
      <c r="EJ126" s="189"/>
      <c r="EK126" s="189"/>
      <c r="EL126" s="189"/>
      <c r="EM126" s="189"/>
      <c r="EN126" s="189"/>
      <c r="EO126" s="189"/>
      <c r="EP126" s="189"/>
      <c r="EQ126" s="189"/>
      <c r="ER126" s="189"/>
      <c r="ES126" s="189"/>
      <c r="ET126" s="189"/>
      <c r="EU126" s="189"/>
      <c r="EV126" s="189"/>
      <c r="EW126" s="189"/>
      <c r="EX126" s="189"/>
      <c r="EY126" s="189"/>
      <c r="EZ126" s="189"/>
      <c r="FA126" s="189"/>
      <c r="FB126" s="194"/>
      <c r="FC126" s="189"/>
      <c r="FD126" s="189"/>
      <c r="FE126" s="189"/>
      <c r="FF126" s="189"/>
      <c r="FG126" s="189"/>
      <c r="FH126" s="189"/>
      <c r="FI126" s="189"/>
      <c r="FJ126" s="189"/>
      <c r="FK126" s="189"/>
      <c r="FL126" s="189"/>
      <c r="FM126" s="189"/>
      <c r="FN126" s="189"/>
      <c r="FO126" s="6"/>
    </row>
    <row r="127" spans="1:171" x14ac:dyDescent="0.2">
      <c r="A127" s="30" t="s">
        <v>24</v>
      </c>
      <c r="B127" s="12" t="s">
        <v>173</v>
      </c>
      <c r="C127" s="28">
        <v>42420</v>
      </c>
      <c r="D127" s="63">
        <v>0.5395833333333333</v>
      </c>
      <c r="E127" s="10">
        <f t="shared" si="1550"/>
        <v>232.91666666666669</v>
      </c>
      <c r="F127" s="76">
        <f t="shared" si="1491"/>
        <v>9.7048611111111125</v>
      </c>
      <c r="G127" s="53">
        <v>11.8</v>
      </c>
      <c r="H127" s="53">
        <v>12.1</v>
      </c>
      <c r="I127">
        <v>97.2</v>
      </c>
      <c r="J127">
        <v>13.4</v>
      </c>
      <c r="K127" s="53">
        <f t="shared" si="1492"/>
        <v>0.29999999999999893</v>
      </c>
      <c r="L127" s="53">
        <f t="shared" si="1674"/>
        <v>3.8000000000000007</v>
      </c>
      <c r="M127">
        <v>1</v>
      </c>
      <c r="N127" s="57">
        <v>26.1</v>
      </c>
      <c r="O127" s="60">
        <v>0</v>
      </c>
      <c r="P127" s="61">
        <v>0</v>
      </c>
      <c r="Q127" s="33">
        <v>3.03</v>
      </c>
      <c r="R127" s="61">
        <v>6.38</v>
      </c>
      <c r="S127" s="60"/>
      <c r="T127" s="60">
        <v>102</v>
      </c>
      <c r="U127" s="75">
        <v>7.48</v>
      </c>
      <c r="V127" s="57">
        <v>4</v>
      </c>
      <c r="W127" s="71">
        <f t="shared" si="1493"/>
        <v>227.2</v>
      </c>
      <c r="X127" s="85">
        <f t="shared" si="1494"/>
        <v>99</v>
      </c>
      <c r="Y127" s="33">
        <v>1.6</v>
      </c>
      <c r="Z127" s="33">
        <f t="shared" si="1485"/>
        <v>1.6</v>
      </c>
      <c r="AA127" s="33">
        <v>0</v>
      </c>
      <c r="AB127" s="33">
        <f t="shared" si="1486"/>
        <v>40</v>
      </c>
      <c r="AC127" s="33">
        <v>0.6</v>
      </c>
      <c r="AD127" s="33">
        <f t="shared" si="1487"/>
        <v>5.0999999999999996</v>
      </c>
      <c r="AE127" s="22">
        <f t="shared" si="1488"/>
        <v>232.91666666666669</v>
      </c>
      <c r="AF127" s="54">
        <f t="shared" si="1495"/>
        <v>-90.883797581826272</v>
      </c>
      <c r="AG127" s="167">
        <f t="shared" si="1057"/>
        <v>-7.6267409483618629E-3</v>
      </c>
      <c r="AH127">
        <f>LN(G127/G125)/(AE127-AE125)</f>
        <v>-5.3755721973787933E-3</v>
      </c>
      <c r="AI127" s="22">
        <f t="shared" si="1496"/>
        <v>2655000000</v>
      </c>
      <c r="AJ127" s="174">
        <f t="shared" si="1502"/>
        <v>-0.21753841800266538</v>
      </c>
      <c r="AK127" s="174">
        <f t="shared" si="1503"/>
        <v>-8.0520080691918131E-3</v>
      </c>
      <c r="AL127" s="172">
        <f>LN(AI127/AI125)/(AE127-AE125)</f>
        <v>-6.2374636003742368E-3</v>
      </c>
      <c r="AM127" s="187">
        <f t="shared" si="1504"/>
        <v>14.802881944444437</v>
      </c>
      <c r="AN127" s="187">
        <f>AM126+AM127</f>
        <v>30.427708333333356</v>
      </c>
      <c r="AO127" s="187"/>
      <c r="AP127" s="174"/>
      <c r="AQ127" s="189">
        <f t="shared" si="1497"/>
        <v>31.878489903424061</v>
      </c>
      <c r="AR127" s="189">
        <f t="shared" si="1498"/>
        <v>0</v>
      </c>
      <c r="AS127" s="189">
        <f t="shared" si="1499"/>
        <v>0</v>
      </c>
      <c r="AT127" s="189">
        <f t="shared" si="1500"/>
        <v>3.022019315188762</v>
      </c>
      <c r="AU127" s="189">
        <f t="shared" si="1501"/>
        <v>6.3631957857769974</v>
      </c>
      <c r="AV127" s="190" t="s">
        <v>174</v>
      </c>
      <c r="AW127" s="189">
        <f t="shared" si="1506"/>
        <v>6.5723090277777771</v>
      </c>
      <c r="AX127" s="189">
        <f t="shared" si="1507"/>
        <v>0</v>
      </c>
      <c r="AY127" s="189">
        <f t="shared" si="1508"/>
        <v>0</v>
      </c>
      <c r="AZ127" s="189">
        <f t="shared" si="1509"/>
        <v>0.15055555555555644</v>
      </c>
      <c r="BA127" s="189">
        <f t="shared" si="1510"/>
        <v>0.20773437500000025</v>
      </c>
      <c r="BB127" s="190" t="s">
        <v>174</v>
      </c>
      <c r="BC127" s="189">
        <f>(AW126+AW127)/$AN127</f>
        <v>0.5066263373438914</v>
      </c>
      <c r="BD127" s="189">
        <f>(AX126+AX127)/$AN127</f>
        <v>0</v>
      </c>
      <c r="BE127" s="189">
        <f>(AY126+AY127)/$AN127</f>
        <v>0</v>
      </c>
      <c r="BF127" s="189">
        <f>(AZ126+AZ127)/$AN127</f>
        <v>-2.8174516631603542E-3</v>
      </c>
      <c r="BG127" s="189">
        <f>(BA126+BA127)/$AN127</f>
        <v>1.709424649686455E-2</v>
      </c>
      <c r="BH127" s="189"/>
      <c r="BI127" s="189"/>
      <c r="BJ127" s="189"/>
      <c r="BK127" s="189"/>
      <c r="BL127" s="189"/>
      <c r="BN127" s="189"/>
      <c r="BO127" s="189"/>
      <c r="BP127" s="189"/>
      <c r="BQ127" s="189"/>
      <c r="BR127" s="189"/>
      <c r="BS127" s="189"/>
      <c r="BT127" s="189"/>
      <c r="BU127" s="189"/>
      <c r="BV127" s="189"/>
      <c r="BW127" s="189"/>
      <c r="BX127" s="189"/>
      <c r="BY127" s="189"/>
      <c r="BZ127" s="189"/>
      <c r="CA127" s="189"/>
      <c r="CB127" s="189"/>
      <c r="CC127" s="189"/>
      <c r="CD127" s="189"/>
      <c r="CE127" s="189"/>
      <c r="CF127" s="189"/>
      <c r="CG127" s="189"/>
      <c r="CH127" s="189"/>
      <c r="CI127" s="189"/>
      <c r="CJ127" s="189"/>
      <c r="CK127" s="189"/>
      <c r="CL127" s="189"/>
      <c r="CM127" s="189"/>
      <c r="CN127" s="189"/>
      <c r="CO127" s="189"/>
      <c r="CP127" s="189"/>
      <c r="CQ127" s="189"/>
      <c r="CR127" s="189"/>
      <c r="CS127" s="189"/>
      <c r="CT127" s="189"/>
      <c r="CU127" s="189"/>
      <c r="CW127" s="189"/>
      <c r="CX127" s="189"/>
      <c r="CY127" s="189"/>
      <c r="CZ127" s="189"/>
      <c r="DA127" s="189"/>
      <c r="DB127" s="189"/>
      <c r="DC127" s="189"/>
      <c r="DD127" s="189"/>
      <c r="DE127" s="189"/>
      <c r="DF127" s="189"/>
      <c r="DG127" s="189"/>
      <c r="DH127" s="189"/>
      <c r="DI127" s="189"/>
      <c r="DJ127" s="189"/>
      <c r="DK127" s="189"/>
      <c r="DL127" s="189"/>
      <c r="DM127" s="189"/>
      <c r="DN127" s="189"/>
      <c r="DO127" s="189"/>
      <c r="DP127" s="189"/>
      <c r="DQ127" s="189"/>
      <c r="DR127" s="194"/>
      <c r="DS127" s="189"/>
      <c r="DT127" s="189"/>
      <c r="DU127" s="189"/>
      <c r="DV127" s="189"/>
      <c r="DW127" s="189"/>
      <c r="DX127" s="189"/>
      <c r="DY127" s="189"/>
      <c r="DZ127" s="189"/>
      <c r="EA127" s="189"/>
      <c r="EB127" s="189"/>
      <c r="EC127" s="189"/>
      <c r="ED127" s="189"/>
      <c r="EE127" s="53" t="s">
        <v>24</v>
      </c>
      <c r="EF127" s="12" t="s">
        <v>173</v>
      </c>
      <c r="EG127" s="189"/>
      <c r="EH127" s="189"/>
      <c r="EI127" s="189"/>
      <c r="EJ127" s="189"/>
      <c r="EK127" s="189"/>
      <c r="EL127" s="189"/>
      <c r="EM127" s="189"/>
      <c r="EN127" s="189"/>
      <c r="EO127" s="189"/>
      <c r="EP127" s="189"/>
      <c r="EQ127" s="189"/>
      <c r="ER127" s="189"/>
      <c r="ES127" s="189"/>
      <c r="ET127" s="189"/>
      <c r="EU127" s="189"/>
      <c r="EV127" s="189"/>
      <c r="EW127" s="189"/>
      <c r="EX127" s="189"/>
      <c r="EY127" s="189"/>
      <c r="EZ127" s="189"/>
      <c r="FA127" s="189"/>
      <c r="FB127" s="194"/>
      <c r="FC127" s="189"/>
      <c r="FD127" s="189"/>
      <c r="FE127" s="189"/>
      <c r="FF127" s="189"/>
      <c r="FG127" s="189"/>
      <c r="FH127" s="189"/>
      <c r="FI127" s="189"/>
      <c r="FJ127" s="189"/>
      <c r="FK127" s="189"/>
      <c r="FL127" s="189"/>
      <c r="FM127" s="189"/>
      <c r="FN127" s="189"/>
      <c r="FO127" s="6"/>
    </row>
    <row r="128" spans="1:171" x14ac:dyDescent="0.2">
      <c r="A128" s="30" t="s">
        <v>24</v>
      </c>
      <c r="B128" s="12" t="s">
        <v>175</v>
      </c>
      <c r="C128" s="28">
        <v>42421</v>
      </c>
      <c r="D128" s="63">
        <v>0.53263888888888888</v>
      </c>
      <c r="E128" s="10">
        <f t="shared" si="1550"/>
        <v>256.75</v>
      </c>
      <c r="F128" s="76">
        <f t="shared" si="1491"/>
        <v>10.697916666666668</v>
      </c>
      <c r="G128" s="53">
        <v>10.8</v>
      </c>
      <c r="H128" s="53">
        <v>11.4</v>
      </c>
      <c r="I128">
        <v>95.1</v>
      </c>
      <c r="J128">
        <v>13.4</v>
      </c>
      <c r="K128" s="53">
        <f t="shared" si="1492"/>
        <v>0.59999999999999964</v>
      </c>
      <c r="L128" s="53">
        <f t="shared" si="1674"/>
        <v>4.5</v>
      </c>
      <c r="M128">
        <v>2</v>
      </c>
      <c r="N128" s="57">
        <v>23.9</v>
      </c>
      <c r="O128" s="60">
        <v>0</v>
      </c>
      <c r="P128" s="33">
        <v>0</v>
      </c>
      <c r="Q128" s="33">
        <v>3.09</v>
      </c>
      <c r="R128" s="33">
        <v>6.6</v>
      </c>
      <c r="S128" s="60"/>
      <c r="T128" s="60">
        <v>103</v>
      </c>
      <c r="U128" s="75">
        <v>7.87</v>
      </c>
      <c r="V128" s="57">
        <v>4</v>
      </c>
      <c r="W128" s="71">
        <f t="shared" si="1493"/>
        <v>224.5</v>
      </c>
      <c r="X128" s="85">
        <f t="shared" si="1494"/>
        <v>103</v>
      </c>
      <c r="Y128" s="61">
        <v>0</v>
      </c>
      <c r="Z128" s="33">
        <f t="shared" si="1485"/>
        <v>1.6</v>
      </c>
      <c r="AA128" s="33">
        <v>0</v>
      </c>
      <c r="AB128" s="33">
        <f t="shared" si="1486"/>
        <v>40</v>
      </c>
      <c r="AC128" s="33">
        <v>1.3</v>
      </c>
      <c r="AD128" s="33">
        <f t="shared" si="1487"/>
        <v>6.3999999999999995</v>
      </c>
      <c r="AE128" s="22">
        <f t="shared" si="1488"/>
        <v>256.75</v>
      </c>
      <c r="AF128" s="54">
        <f t="shared" si="1495"/>
        <v>-186.55419553975261</v>
      </c>
      <c r="AG128" s="167">
        <f t="shared" si="1057"/>
        <v>-3.7155271611795156E-3</v>
      </c>
      <c r="AH128"/>
      <c r="AI128" s="22">
        <f t="shared" si="1496"/>
        <v>2410560000</v>
      </c>
      <c r="AJ128" s="174">
        <f t="shared" si="1502"/>
        <v>-9.6585569038709337E-2</v>
      </c>
      <c r="AK128" s="174">
        <f t="shared" si="1503"/>
        <v>-4.0525413582675283E-3</v>
      </c>
      <c r="AL128" s="172"/>
      <c r="AM128" s="187">
        <f t="shared" si="1504"/>
        <v>11.221527777777771</v>
      </c>
      <c r="AN128" s="187"/>
      <c r="AO128" s="187"/>
      <c r="AP128" s="174"/>
      <c r="AQ128" s="189">
        <f t="shared" si="1497"/>
        <v>36.543622674933559</v>
      </c>
      <c r="AR128" s="189">
        <f t="shared" si="1498"/>
        <v>0</v>
      </c>
      <c r="AS128" s="189">
        <f t="shared" si="1499"/>
        <v>0</v>
      </c>
      <c r="AT128" s="189">
        <f t="shared" si="1500"/>
        <v>3.0722099202834361</v>
      </c>
      <c r="AU128" s="189">
        <f t="shared" si="1501"/>
        <v>6.5620017714791841</v>
      </c>
      <c r="AV128" s="190" t="s">
        <v>176</v>
      </c>
      <c r="AW128" s="189">
        <f t="shared" si="1506"/>
        <v>7.9784899034240624</v>
      </c>
      <c r="AX128" s="189">
        <f t="shared" si="1507"/>
        <v>0</v>
      </c>
      <c r="AY128" s="189">
        <f t="shared" si="1508"/>
        <v>0</v>
      </c>
      <c r="AZ128" s="189">
        <f t="shared" si="1509"/>
        <v>-6.7980684811237868E-2</v>
      </c>
      <c r="BA128" s="189">
        <f t="shared" si="1510"/>
        <v>0.23680421422300224</v>
      </c>
      <c r="BB128" s="190" t="s">
        <v>176</v>
      </c>
      <c r="BC128" s="189"/>
      <c r="BD128" s="189"/>
      <c r="BE128" s="189"/>
      <c r="BF128" s="189"/>
      <c r="BG128" s="189"/>
      <c r="BH128" s="189"/>
      <c r="BI128" s="189"/>
      <c r="BJ128" s="189"/>
      <c r="BK128" s="189"/>
      <c r="BL128" s="189"/>
      <c r="BN128" s="189"/>
      <c r="BO128" s="189"/>
      <c r="BP128" s="189"/>
      <c r="BQ128" s="189"/>
      <c r="BR128" s="189"/>
      <c r="BS128" s="189"/>
      <c r="BT128" s="189"/>
      <c r="BU128" s="189"/>
      <c r="BV128" s="189"/>
      <c r="BW128" s="189"/>
      <c r="BX128" s="189"/>
      <c r="BY128" s="189"/>
      <c r="BZ128" s="189"/>
      <c r="CA128" s="189"/>
      <c r="CB128" s="189"/>
      <c r="CC128" s="189"/>
      <c r="CD128" s="189"/>
      <c r="CE128" s="189"/>
      <c r="CF128" s="189"/>
      <c r="CG128" s="189"/>
      <c r="CH128" s="189"/>
      <c r="CI128" s="189"/>
      <c r="CJ128" s="189"/>
      <c r="CK128" s="189"/>
      <c r="CL128" s="189"/>
      <c r="CM128" s="189"/>
      <c r="CN128" s="189"/>
      <c r="CO128" s="189"/>
      <c r="CP128" s="189"/>
      <c r="CQ128" s="189"/>
      <c r="CR128" s="189"/>
      <c r="CS128" s="189"/>
      <c r="CT128" s="189"/>
      <c r="CU128" s="189"/>
      <c r="CW128" s="189"/>
      <c r="CX128" s="189"/>
      <c r="CY128" s="189"/>
      <c r="CZ128" s="189"/>
      <c r="DA128" s="189"/>
      <c r="DB128" s="189"/>
      <c r="DC128" s="189"/>
      <c r="DD128" s="189"/>
      <c r="DE128" s="189"/>
      <c r="DF128" s="189"/>
      <c r="DG128" s="189"/>
      <c r="DH128" s="189"/>
      <c r="DI128" s="189"/>
      <c r="DJ128" s="189"/>
      <c r="DK128" s="189"/>
      <c r="DL128" s="189"/>
      <c r="DM128" s="189"/>
      <c r="DN128" s="189"/>
      <c r="DO128" s="189"/>
      <c r="DP128" s="189"/>
      <c r="DQ128" s="189"/>
      <c r="DR128" s="194"/>
      <c r="DS128" s="189"/>
      <c r="DT128" s="189"/>
      <c r="DU128" s="189"/>
      <c r="DV128" s="189"/>
      <c r="DW128" s="189"/>
      <c r="DX128" s="189"/>
      <c r="DY128" s="189"/>
      <c r="DZ128" s="189"/>
      <c r="EA128" s="189"/>
      <c r="EB128" s="189"/>
      <c r="EC128" s="189"/>
      <c r="ED128" s="189"/>
      <c r="EE128" s="53" t="s">
        <v>24</v>
      </c>
      <c r="EF128" s="12" t="s">
        <v>175</v>
      </c>
      <c r="EG128" s="189"/>
      <c r="EH128" s="189"/>
      <c r="EI128" s="189"/>
      <c r="EJ128" s="189"/>
      <c r="EK128" s="189"/>
      <c r="EL128" s="189"/>
      <c r="EM128" s="189"/>
      <c r="EN128" s="189"/>
      <c r="EO128" s="189"/>
      <c r="EP128" s="189"/>
      <c r="EQ128" s="189"/>
      <c r="ER128" s="189"/>
      <c r="ES128" s="189"/>
      <c r="ET128" s="189"/>
      <c r="EU128" s="189"/>
      <c r="EV128" s="189"/>
      <c r="EW128" s="189"/>
      <c r="EX128" s="189"/>
      <c r="EY128" s="189"/>
      <c r="EZ128" s="189"/>
      <c r="FA128" s="189"/>
      <c r="FB128" s="194"/>
      <c r="FC128" s="189"/>
      <c r="FD128" s="189"/>
      <c r="FE128" s="189"/>
      <c r="FF128" s="189"/>
      <c r="FG128" s="189"/>
      <c r="FH128" s="189"/>
      <c r="FI128" s="189"/>
      <c r="FJ128" s="189"/>
      <c r="FK128" s="189"/>
      <c r="FL128" s="189"/>
      <c r="FM128" s="189"/>
      <c r="FN128" s="189"/>
      <c r="FO128" s="6"/>
    </row>
    <row r="129" spans="1:171" x14ac:dyDescent="0.2">
      <c r="A129" s="30" t="s">
        <v>24</v>
      </c>
      <c r="B129" s="12" t="s">
        <v>177</v>
      </c>
      <c r="C129" s="28">
        <v>42422</v>
      </c>
      <c r="D129" s="63">
        <v>0.35486111111111113</v>
      </c>
      <c r="E129" s="10">
        <f t="shared" si="1550"/>
        <v>276.48333333333335</v>
      </c>
      <c r="F129" s="76">
        <f t="shared" si="1491"/>
        <v>11.520138888888891</v>
      </c>
      <c r="G129" s="53">
        <v>8.77</v>
      </c>
      <c r="H129" s="53">
        <v>9.2200000000000006</v>
      </c>
      <c r="I129">
        <v>95.2</v>
      </c>
      <c r="J129">
        <v>12.7</v>
      </c>
      <c r="K129" s="53">
        <f t="shared" si="1492"/>
        <v>0.45000000000000107</v>
      </c>
      <c r="L129" s="53">
        <f t="shared" si="1674"/>
        <v>6.68</v>
      </c>
      <c r="M129">
        <v>2</v>
      </c>
      <c r="N129" s="57">
        <v>32.200000000000003</v>
      </c>
      <c r="O129" s="60">
        <v>0</v>
      </c>
      <c r="P129" s="33">
        <v>0</v>
      </c>
      <c r="Q129" s="33">
        <v>3.41</v>
      </c>
      <c r="R129" s="33">
        <v>6.72</v>
      </c>
      <c r="S129" s="60"/>
      <c r="T129" s="60">
        <v>103</v>
      </c>
      <c r="U129" s="75">
        <v>8.27</v>
      </c>
      <c r="V129" s="60">
        <v>12</v>
      </c>
      <c r="W129" s="71">
        <f t="shared" si="1493"/>
        <v>221.2</v>
      </c>
      <c r="X129" s="85">
        <f t="shared" si="1494"/>
        <v>115</v>
      </c>
      <c r="Y129" s="33">
        <v>0</v>
      </c>
      <c r="Z129" s="33">
        <f t="shared" si="1485"/>
        <v>1.6</v>
      </c>
      <c r="AA129" s="33">
        <v>0</v>
      </c>
      <c r="AB129" s="33">
        <f t="shared" si="1486"/>
        <v>40</v>
      </c>
      <c r="AC129" s="33">
        <v>0.7</v>
      </c>
      <c r="AD129" s="33">
        <f t="shared" si="1487"/>
        <v>7.1</v>
      </c>
      <c r="AE129" s="22">
        <f t="shared" si="1488"/>
        <v>276.48333333333335</v>
      </c>
      <c r="AF129" s="54">
        <f t="shared" si="1495"/>
        <v>-65.69400377551986</v>
      </c>
      <c r="AG129" s="167">
        <f t="shared" si="1057"/>
        <v>-1.055114836551093E-2</v>
      </c>
      <c r="AH129">
        <f>LN(G129/G127)/(AE129-AE127)</f>
        <v>-6.8116922361329971E-3</v>
      </c>
      <c r="AI129" s="22">
        <f t="shared" si="1496"/>
        <v>1933784999.9999998</v>
      </c>
      <c r="AJ129" s="174">
        <f t="shared" si="1502"/>
        <v>-0.22037986336633769</v>
      </c>
      <c r="AK129" s="174">
        <f t="shared" si="1503"/>
        <v>-1.116789848140224E-2</v>
      </c>
      <c r="AL129" s="172">
        <f>LN(AI129/AI127)/(AE129-AE127)</f>
        <v>-7.2754116083790423E-3</v>
      </c>
      <c r="AM129" s="187">
        <f t="shared" si="1504"/>
        <v>8.0454444444444508</v>
      </c>
      <c r="AN129" s="187">
        <f>AM128+AM129</f>
        <v>19.266972222222222</v>
      </c>
      <c r="AO129" s="187">
        <f t="shared" ref="AO129" si="1675">AM128+AM129+AM127+AM126</f>
        <v>49.694680555555578</v>
      </c>
      <c r="AP129" s="174"/>
      <c r="AQ129" s="189">
        <f t="shared" si="1497"/>
        <v>39.101577287066249</v>
      </c>
      <c r="AR129" s="189">
        <f t="shared" si="1498"/>
        <v>0</v>
      </c>
      <c r="AS129" s="189">
        <f t="shared" si="1499"/>
        <v>0</v>
      </c>
      <c r="AT129" s="189">
        <f t="shared" si="1500"/>
        <v>3.3992429022082025</v>
      </c>
      <c r="AU129" s="189">
        <f t="shared" si="1501"/>
        <v>6.6988012618296535</v>
      </c>
      <c r="AV129" s="190" t="s">
        <v>178</v>
      </c>
      <c r="AW129" s="189">
        <f t="shared" si="1506"/>
        <v>4.343622674933556</v>
      </c>
      <c r="AX129" s="189">
        <f t="shared" si="1507"/>
        <v>0</v>
      </c>
      <c r="AY129" s="189">
        <f t="shared" si="1508"/>
        <v>0</v>
      </c>
      <c r="AZ129" s="189">
        <f t="shared" si="1509"/>
        <v>-0.33779007971656405</v>
      </c>
      <c r="BA129" s="189">
        <f t="shared" si="1510"/>
        <v>0.15799822852081569</v>
      </c>
      <c r="BB129" s="190" t="s">
        <v>178</v>
      </c>
      <c r="BC129" s="189">
        <f>(AW128+AW129)/$AN129</f>
        <v>0.63954587343752378</v>
      </c>
      <c r="BD129" s="189">
        <f>(AX128+AX129)/$AN129</f>
        <v>0</v>
      </c>
      <c r="BE129" s="189">
        <f>(AY128+AY129)/$AN129</f>
        <v>0</v>
      </c>
      <c r="BF129" s="189">
        <f>(AZ128+AZ129)/$AN129</f>
        <v>-2.1060432321576315E-2</v>
      </c>
      <c r="BG129" s="189">
        <f>(BA128+BA129)/$AN129</f>
        <v>2.0491151291974097E-2</v>
      </c>
      <c r="BH129" s="189">
        <f t="shared" ref="BH129:BL129" si="1676">(AW128+AW129+AW127+AW126)/$AO129</f>
        <v>0.55816016311914085</v>
      </c>
      <c r="BI129" s="189">
        <f t="shared" si="1676"/>
        <v>0</v>
      </c>
      <c r="BJ129" s="189">
        <f t="shared" si="1676"/>
        <v>0</v>
      </c>
      <c r="BK129" s="189">
        <f t="shared" si="1676"/>
        <v>-9.8903817568209186E-3</v>
      </c>
      <c r="BL129" s="189">
        <f t="shared" si="1676"/>
        <v>1.8411250039240525E-2</v>
      </c>
      <c r="BN129" s="189">
        <v>0.37176862318332854</v>
      </c>
      <c r="BO129" s="189">
        <v>1.1031915124476328</v>
      </c>
      <c r="BP129" s="189">
        <v>0.42263201138840079</v>
      </c>
      <c r="BQ129" s="189">
        <v>0</v>
      </c>
      <c r="BR129" s="189">
        <v>0</v>
      </c>
      <c r="BS129" s="189">
        <v>4.4312725681039478</v>
      </c>
      <c r="BT129" s="189">
        <v>3.7197211857466647E-2</v>
      </c>
      <c r="BU129" s="189">
        <v>5.0807790233987911</v>
      </c>
      <c r="BV129" s="189">
        <v>0.77539060922942515</v>
      </c>
      <c r="BW129" s="189">
        <v>1.63205519460513</v>
      </c>
      <c r="BX129" s="189">
        <v>0.52067408855865605</v>
      </c>
      <c r="BY129" s="189">
        <v>0.36914151648240467</v>
      </c>
      <c r="BZ129" s="189">
        <v>1.5605783855493023</v>
      </c>
      <c r="CA129" s="189">
        <v>0.45266248109942292</v>
      </c>
      <c r="CB129" s="189">
        <v>0.7176380947998765</v>
      </c>
      <c r="CC129" s="189">
        <v>4.406649445465658</v>
      </c>
      <c r="CD129" s="189">
        <v>0.36519114506129785</v>
      </c>
      <c r="CE129" s="189">
        <v>1.7840948910967691</v>
      </c>
      <c r="CF129" s="189">
        <v>0.50700410678660424</v>
      </c>
      <c r="CG129" s="189">
        <v>0.16942490841383595</v>
      </c>
      <c r="CH129" s="189">
        <v>0.91594389557430544</v>
      </c>
      <c r="CI129" s="189">
        <v>35.375443857989609</v>
      </c>
      <c r="CJ129" s="189">
        <v>8.8295034320546613</v>
      </c>
      <c r="CK129" s="189">
        <v>0.81822925315189454</v>
      </c>
      <c r="CL129" s="189">
        <v>3.9265434999115195E-2</v>
      </c>
      <c r="CM129" s="189">
        <v>0.94760635968713658</v>
      </c>
      <c r="CN129" s="189">
        <v>3.7920360928387096</v>
      </c>
      <c r="CO129" s="189">
        <v>0.12561257488621702</v>
      </c>
      <c r="CP129" s="189">
        <v>2.2427648269635534</v>
      </c>
      <c r="CQ129" s="189">
        <v>1.1344325846159715</v>
      </c>
      <c r="CR129" s="189">
        <v>0.20324228485580006</v>
      </c>
      <c r="CS129" s="189">
        <v>0.23496565115771831</v>
      </c>
      <c r="CT129" s="189">
        <v>5.1716470419707772</v>
      </c>
      <c r="CU129" s="189">
        <v>0.23413195858847421</v>
      </c>
      <c r="CW129" s="189">
        <f t="shared" ref="CW129:DQ129" si="1677">(BN129*$W129/1000+($AB130-$AB128)*BN$18/1000)/(($W129+$AA129+$AC129)/1000)</f>
        <v>0.37059585150136221</v>
      </c>
      <c r="CX129" s="189">
        <f t="shared" si="1677"/>
        <v>1.0997114130392807</v>
      </c>
      <c r="CY129" s="189">
        <f t="shared" si="1677"/>
        <v>0.42129878737771181</v>
      </c>
      <c r="CZ129" s="189">
        <f t="shared" si="1677"/>
        <v>0</v>
      </c>
      <c r="DA129" s="189">
        <f t="shared" si="1677"/>
        <v>0</v>
      </c>
      <c r="DB129" s="189">
        <f t="shared" si="1677"/>
        <v>4.4172937902865854</v>
      </c>
      <c r="DC129" s="189">
        <f t="shared" si="1677"/>
        <v>3.7079870495140249E-2</v>
      </c>
      <c r="DD129" s="189">
        <f t="shared" si="1677"/>
        <v>5.0647513293186677</v>
      </c>
      <c r="DE129" s="189">
        <f t="shared" si="1677"/>
        <v>0.77294458207097272</v>
      </c>
      <c r="DF129" s="189">
        <f t="shared" si="1677"/>
        <v>1.6269067555054293</v>
      </c>
      <c r="DG129" s="189">
        <f t="shared" si="1677"/>
        <v>0.51903158354743006</v>
      </c>
      <c r="DH129" s="189">
        <f t="shared" si="1677"/>
        <v>0.36797703220328037</v>
      </c>
      <c r="DI129" s="189">
        <f t="shared" si="1677"/>
        <v>1.5556554253425221</v>
      </c>
      <c r="DJ129" s="189">
        <f t="shared" si="1677"/>
        <v>0.45123452374579703</v>
      </c>
      <c r="DK129" s="189">
        <f t="shared" si="1677"/>
        <v>0.71537425222952988</v>
      </c>
      <c r="DL129" s="189">
        <f t="shared" si="1677"/>
        <v>4.3927483431140315</v>
      </c>
      <c r="DM129" s="189">
        <f t="shared" si="1677"/>
        <v>0.36403912252167231</v>
      </c>
      <c r="DN129" s="189">
        <f t="shared" si="1677"/>
        <v>1.778466831503404</v>
      </c>
      <c r="DO129" s="189">
        <f t="shared" si="1677"/>
        <v>0.50540472474626796</v>
      </c>
      <c r="DP129" s="189">
        <f t="shared" si="1677"/>
        <v>0.1688904449803538</v>
      </c>
      <c r="DQ129" s="189">
        <f t="shared" si="1677"/>
        <v>0.91305448265451272</v>
      </c>
      <c r="DR129" s="194">
        <f>(CI129*$W129/1000+($AB130-$AB128)*CI$18/1000+2220/1000*(AD130-AD128))/(($W129+$AA129+$AC129)/1000)</f>
        <v>42.267003972002264</v>
      </c>
      <c r="DS129" s="189">
        <f t="shared" ref="DS129:ED129" si="1678">(CJ129*$W129/1000+($AB130-$AB128)*CJ$18/1000)/(($W129+$AA129+$AC129)/1000)</f>
        <v>8.8016501089251502</v>
      </c>
      <c r="DT129" s="189">
        <f t="shared" si="1678"/>
        <v>0.81564808831545321</v>
      </c>
      <c r="DU129" s="189">
        <f t="shared" si="1678"/>
        <v>3.9141569273565942E-2</v>
      </c>
      <c r="DV129" s="189">
        <f t="shared" si="1678"/>
        <v>0.94461706517708255</v>
      </c>
      <c r="DW129" s="189">
        <f t="shared" si="1678"/>
        <v>3.7800738338707642</v>
      </c>
      <c r="DX129" s="189">
        <f t="shared" si="1678"/>
        <v>0.12521632070676522</v>
      </c>
      <c r="DY129" s="189">
        <f t="shared" si="1678"/>
        <v>2.2356898590551508</v>
      </c>
      <c r="DZ129" s="189">
        <f t="shared" si="1678"/>
        <v>1.130853932929486</v>
      </c>
      <c r="EA129" s="189">
        <f t="shared" si="1678"/>
        <v>0.20260114200136536</v>
      </c>
      <c r="EB129" s="189">
        <f t="shared" si="1678"/>
        <v>0.23422443459255199</v>
      </c>
      <c r="EC129" s="189">
        <f t="shared" si="1678"/>
        <v>5.1553326979897962</v>
      </c>
      <c r="ED129" s="189">
        <f t="shared" si="1678"/>
        <v>0.23339337196832127</v>
      </c>
      <c r="EE129" s="53" t="s">
        <v>24</v>
      </c>
      <c r="EF129" s="12" t="s">
        <v>177</v>
      </c>
      <c r="EG129" s="189">
        <f t="shared" ref="EG129" si="1679">BN129-CW125</f>
        <v>0.20496556126999019</v>
      </c>
      <c r="EH129" s="189">
        <f t="shared" ref="EH129" si="1680">BO129-CX125</f>
        <v>6.6566062433714768E-2</v>
      </c>
      <c r="EI129" s="189">
        <f t="shared" ref="EI129" si="1681">BP129-CY125</f>
        <v>-0.7814498709278197</v>
      </c>
      <c r="EJ129" s="189">
        <f t="shared" ref="EJ129" si="1682">BQ129-CZ125</f>
        <v>0</v>
      </c>
      <c r="EK129" s="189">
        <f t="shared" ref="EK129" si="1683">BR129-DA125</f>
        <v>0</v>
      </c>
      <c r="EL129" s="189">
        <f t="shared" ref="EL129" si="1684">BS129-DB125</f>
        <v>0.80006446826200861</v>
      </c>
      <c r="EM129" s="189">
        <f t="shared" ref="EM129" si="1685">BT129-DC125</f>
        <v>3.7197211857466647E-2</v>
      </c>
      <c r="EN129" s="189">
        <f t="shared" ref="EN129" si="1686">BU129-DD125</f>
        <v>1.3251399718297159</v>
      </c>
      <c r="EO129" s="189">
        <f t="shared" ref="EO129" si="1687">BV129-DE125</f>
        <v>3.8581050771331671E-2</v>
      </c>
      <c r="EP129" s="189">
        <f t="shared" ref="EP129" si="1688">BW129-DF125</f>
        <v>0.10637679229505648</v>
      </c>
      <c r="EQ129" s="189">
        <f t="shared" ref="EQ129" si="1689">BX129-DG125</f>
        <v>-0.59032094873760066</v>
      </c>
      <c r="ER129" s="189">
        <f t="shared" ref="ER129" si="1690">BY129-DH125</f>
        <v>-0.78618306376490577</v>
      </c>
      <c r="ES129" s="189">
        <f t="shared" ref="ES129" si="1691">BZ129-DI125</f>
        <v>7.7800695855787305E-2</v>
      </c>
      <c r="ET129" s="189">
        <f t="shared" ref="ET129" si="1692">CA129-DJ125</f>
        <v>-8.0161261143230467E-2</v>
      </c>
      <c r="EU129" s="189">
        <f t="shared" ref="EU129" si="1693">CB129-DK125</f>
        <v>-3.490025844666933E-2</v>
      </c>
      <c r="EV129" s="189">
        <f t="shared" ref="EV129" si="1694">CC129-DL125</f>
        <v>4.0819051089024505E-2</v>
      </c>
      <c r="EW129" s="189">
        <f t="shared" ref="EW129" si="1695">CD129-DM125</f>
        <v>0.22813621485992408</v>
      </c>
      <c r="EX129" s="189">
        <f t="shared" ref="EX129" si="1696">CE129-DN125</f>
        <v>-6.1365041248006014E-2</v>
      </c>
      <c r="EY129" s="189">
        <f t="shared" ref="EY129" si="1697">CF129-DO125</f>
        <v>-0.26284552280745044</v>
      </c>
      <c r="EZ129" s="189">
        <f t="shared" ref="EZ129" si="1698">CG129-DP125</f>
        <v>-2.3098233104541732E-2</v>
      </c>
      <c r="FA129" s="189">
        <f t="shared" ref="FA129" si="1699">CH129-DQ125</f>
        <v>-0.38298049027978742</v>
      </c>
      <c r="FB129" s="194">
        <f>CI129-DR125</f>
        <v>-23.582198232456406</v>
      </c>
      <c r="FC129" s="189">
        <f t="shared" ref="FC129" si="1700">CJ129-DS125</f>
        <v>5.7742575177554967</v>
      </c>
      <c r="FD129" s="189">
        <f t="shared" ref="FD129" si="1701">CK129-DT125</f>
        <v>0.25226314501839775</v>
      </c>
      <c r="FE129" s="189">
        <f t="shared" ref="FE129" si="1702">CL129-DU125</f>
        <v>3.9265434999115195E-2</v>
      </c>
      <c r="FF129" s="189">
        <f t="shared" ref="FF129" si="1703">CM129-DV125</f>
        <v>1.7915898715979317E-2</v>
      </c>
      <c r="FG129" s="189">
        <f t="shared" ref="FG129" si="1704">CN129-DW125</f>
        <v>-0.33338750465754519</v>
      </c>
      <c r="FH129" s="189">
        <f t="shared" ref="FH129" si="1705">CO129-DX125</f>
        <v>8.6592080967322405E-2</v>
      </c>
      <c r="FI129" s="189">
        <f t="shared" ref="FI129" si="1706">CP129-DY125</f>
        <v>0.90109244258791765</v>
      </c>
      <c r="FJ129" s="189">
        <f>CQ129-DZ125</f>
        <v>0.60282591503797067</v>
      </c>
      <c r="FK129" s="189">
        <f t="shared" ref="FK129" si="1707">CR129-EA125</f>
        <v>6.6791301630014122E-2</v>
      </c>
      <c r="FL129" s="189">
        <f t="shared" ref="FL129" si="1708">CS129-EB125</f>
        <v>-1.2278790712761338</v>
      </c>
      <c r="FM129" s="189">
        <f t="shared" ref="FM129" si="1709">CT129-EC125</f>
        <v>1.550789306962292</v>
      </c>
      <c r="FN129" s="189">
        <f t="shared" ref="FN129" si="1710">CU129-ED125</f>
        <v>0.23413195858847421</v>
      </c>
      <c r="FO129" s="198">
        <f>SUM(BA126:BA129)</f>
        <v>0.91494118932851798</v>
      </c>
    </row>
    <row r="130" spans="1:171" ht="16.5" x14ac:dyDescent="0.3">
      <c r="A130" s="30" t="s">
        <v>24</v>
      </c>
      <c r="B130" s="12" t="s">
        <v>180</v>
      </c>
      <c r="C130" s="28">
        <v>42423</v>
      </c>
      <c r="D130" s="63">
        <v>0.42777777777777781</v>
      </c>
      <c r="E130" s="10">
        <f t="shared" si="1550"/>
        <v>302.23333333333335</v>
      </c>
      <c r="F130" s="76">
        <f t="shared" si="1491"/>
        <v>12.593055555555557</v>
      </c>
      <c r="G130" s="154">
        <v>7.72</v>
      </c>
      <c r="H130" s="154">
        <v>8.76</v>
      </c>
      <c r="I130" s="153">
        <v>88.1</v>
      </c>
      <c r="J130" s="153">
        <v>13.4</v>
      </c>
      <c r="K130" s="53">
        <f t="shared" si="1492"/>
        <v>1.04</v>
      </c>
      <c r="L130" s="53">
        <f t="shared" si="1674"/>
        <v>7.1400000000000006</v>
      </c>
      <c r="M130" s="153">
        <v>1</v>
      </c>
      <c r="N130" s="57">
        <v>34.5</v>
      </c>
      <c r="O130" s="60">
        <v>0</v>
      </c>
      <c r="P130" s="33">
        <v>0</v>
      </c>
      <c r="Q130" s="33">
        <v>3.52</v>
      </c>
      <c r="R130" s="33">
        <v>6.59</v>
      </c>
      <c r="S130" s="60"/>
      <c r="T130" s="60">
        <v>104</v>
      </c>
      <c r="U130" s="75">
        <v>8.52</v>
      </c>
      <c r="V130" s="57">
        <v>10</v>
      </c>
      <c r="W130" s="71">
        <f t="shared" si="1493"/>
        <v>209.5</v>
      </c>
      <c r="X130" s="85">
        <f t="shared" si="1494"/>
        <v>125</v>
      </c>
      <c r="Y130" s="61">
        <v>0.3</v>
      </c>
      <c r="Z130" s="33">
        <f t="shared" si="1485"/>
        <v>1.9000000000000001</v>
      </c>
      <c r="AA130" s="33">
        <v>0</v>
      </c>
      <c r="AB130" s="33">
        <f t="shared" si="1486"/>
        <v>40</v>
      </c>
      <c r="AC130" s="33">
        <v>0</v>
      </c>
      <c r="AD130" s="33">
        <f t="shared" si="1487"/>
        <v>7.1</v>
      </c>
      <c r="AE130" s="22">
        <f t="shared" si="1488"/>
        <v>302.23333333333335</v>
      </c>
      <c r="AF130" s="54">
        <f t="shared" si="1495"/>
        <v>-139.9639120053408</v>
      </c>
      <c r="AG130" s="167">
        <f t="shared" si="1057"/>
        <v>-4.9523278581517201E-3</v>
      </c>
      <c r="AH130"/>
      <c r="AI130" s="22">
        <f t="shared" si="1496"/>
        <v>1615024000</v>
      </c>
      <c r="AJ130" s="174">
        <f t="shared" si="1502"/>
        <v>-0.18012940504353964</v>
      </c>
      <c r="AK130" s="174">
        <f t="shared" si="1503"/>
        <v>-6.9953167007199861E-3</v>
      </c>
      <c r="AL130" s="172"/>
      <c r="AM130" s="187">
        <f t="shared" si="1504"/>
        <v>8.8461979166666662</v>
      </c>
      <c r="AN130" s="187"/>
      <c r="AO130" s="187"/>
      <c r="AP130" s="174"/>
      <c r="AQ130" s="189">
        <f t="shared" si="1497"/>
        <v>34.5</v>
      </c>
      <c r="AR130" s="189">
        <f t="shared" si="1498"/>
        <v>0</v>
      </c>
      <c r="AS130" s="189">
        <f t="shared" si="1499"/>
        <v>0</v>
      </c>
      <c r="AT130" s="189">
        <f t="shared" si="1500"/>
        <v>3.5200000000000005</v>
      </c>
      <c r="AU130" s="189">
        <f t="shared" si="1501"/>
        <v>6.5900000000000007</v>
      </c>
      <c r="AV130" s="190" t="s">
        <v>181</v>
      </c>
      <c r="AW130" s="189">
        <f t="shared" si="1506"/>
        <v>4.6015772870662488</v>
      </c>
      <c r="AX130" s="189">
        <f t="shared" si="1507"/>
        <v>0</v>
      </c>
      <c r="AY130" s="189">
        <f t="shared" si="1508"/>
        <v>0</v>
      </c>
      <c r="AZ130" s="189">
        <f t="shared" si="1509"/>
        <v>-0.12075709779179755</v>
      </c>
      <c r="BA130" s="189">
        <f t="shared" si="1510"/>
        <v>-0.10880126182965366</v>
      </c>
      <c r="BB130" s="190" t="s">
        <v>181</v>
      </c>
      <c r="BC130" s="189"/>
      <c r="BD130" s="189"/>
      <c r="BE130" s="189"/>
      <c r="BF130" s="189"/>
      <c r="BG130" s="189"/>
      <c r="BH130" s="189"/>
      <c r="BI130" s="189"/>
      <c r="BJ130" s="189"/>
      <c r="BK130" s="189"/>
      <c r="BL130" s="189"/>
      <c r="BN130" s="189"/>
      <c r="BO130" s="189"/>
      <c r="BP130" s="189"/>
      <c r="BQ130" s="189"/>
      <c r="BR130" s="189"/>
      <c r="BS130" s="189"/>
      <c r="BT130" s="189"/>
      <c r="BU130" s="189"/>
      <c r="BV130" s="189"/>
      <c r="BW130" s="189"/>
      <c r="BX130" s="189"/>
      <c r="BY130" s="189"/>
      <c r="BZ130" s="189"/>
      <c r="CA130" s="189"/>
      <c r="CB130" s="189"/>
      <c r="CC130" s="189"/>
      <c r="CD130" s="189"/>
      <c r="CE130" s="189"/>
      <c r="CF130" s="189"/>
      <c r="CG130" s="189"/>
      <c r="CH130" s="189"/>
      <c r="CI130" s="189"/>
      <c r="CJ130" s="189"/>
      <c r="CK130" s="189"/>
      <c r="CL130" s="189"/>
      <c r="CM130" s="189"/>
      <c r="CN130" s="189"/>
      <c r="CO130" s="189"/>
      <c r="CP130" s="189"/>
      <c r="CQ130" s="189"/>
      <c r="CR130" s="189"/>
      <c r="CS130" s="189"/>
      <c r="CT130" s="189"/>
      <c r="CU130" s="189"/>
      <c r="CW130" s="189"/>
      <c r="CX130" s="189"/>
      <c r="CY130" s="189"/>
      <c r="CZ130" s="189"/>
      <c r="DA130" s="189"/>
      <c r="DB130" s="189"/>
      <c r="DC130" s="189"/>
      <c r="DD130" s="189"/>
      <c r="DE130" s="189"/>
      <c r="DF130" s="189"/>
      <c r="DG130" s="189"/>
      <c r="DH130" s="189"/>
      <c r="DI130" s="189"/>
      <c r="DJ130" s="189"/>
      <c r="DK130" s="189"/>
      <c r="DL130" s="189"/>
      <c r="DM130" s="189"/>
      <c r="DN130" s="189"/>
      <c r="DO130" s="189"/>
      <c r="DP130" s="189"/>
      <c r="DQ130" s="189"/>
      <c r="DR130" s="194"/>
      <c r="DS130" s="189"/>
      <c r="DT130" s="189"/>
      <c r="DU130" s="189"/>
      <c r="DV130" s="189"/>
      <c r="DW130" s="189"/>
      <c r="DX130" s="189"/>
      <c r="DY130" s="189"/>
      <c r="DZ130" s="189"/>
      <c r="EA130" s="189"/>
      <c r="EB130" s="189"/>
      <c r="EC130" s="189"/>
      <c r="ED130" s="189"/>
      <c r="EE130" s="53" t="s">
        <v>24</v>
      </c>
      <c r="EF130" s="12" t="s">
        <v>180</v>
      </c>
      <c r="EG130" s="189"/>
      <c r="EH130" s="189"/>
      <c r="EI130" s="189"/>
      <c r="EJ130" s="189"/>
      <c r="EK130" s="189"/>
      <c r="EL130" s="189"/>
      <c r="EM130" s="189"/>
      <c r="EN130" s="189"/>
      <c r="EO130" s="189"/>
      <c r="EP130" s="189"/>
      <c r="EQ130" s="189"/>
      <c r="ER130" s="189"/>
      <c r="ES130" s="189"/>
      <c r="ET130" s="189"/>
      <c r="EU130" s="189"/>
      <c r="EV130" s="189"/>
      <c r="EW130" s="189"/>
      <c r="EX130" s="189"/>
      <c r="EY130" s="189"/>
      <c r="EZ130" s="189"/>
      <c r="FA130" s="189"/>
      <c r="FB130" s="194"/>
      <c r="FC130" s="189"/>
      <c r="FD130" s="189"/>
      <c r="FE130" s="189"/>
      <c r="FF130" s="189"/>
      <c r="FG130" s="189"/>
      <c r="FH130" s="189"/>
      <c r="FI130" s="189"/>
      <c r="FJ130" s="189"/>
      <c r="FK130" s="189"/>
      <c r="FL130" s="189"/>
      <c r="FM130" s="189"/>
      <c r="FN130" s="189"/>
      <c r="FO130" s="6"/>
    </row>
    <row r="131" spans="1:171" ht="17.25" thickBot="1" x14ac:dyDescent="0.35">
      <c r="A131" s="51" t="s">
        <v>24</v>
      </c>
      <c r="B131" s="13" t="s">
        <v>182</v>
      </c>
      <c r="C131" s="28">
        <v>42424</v>
      </c>
      <c r="D131" s="64">
        <v>0.38750000000000001</v>
      </c>
      <c r="E131" s="152">
        <f>F131*24</f>
        <v>325.26666666666671</v>
      </c>
      <c r="F131" s="77">
        <f t="shared" si="1491"/>
        <v>13.552777777777779</v>
      </c>
      <c r="G131" s="157">
        <v>5.71</v>
      </c>
      <c r="H131" s="158">
        <v>6.96</v>
      </c>
      <c r="I131" s="155">
        <v>82</v>
      </c>
      <c r="J131" s="155">
        <v>13.1</v>
      </c>
      <c r="K131" s="161">
        <f t="shared" si="1492"/>
        <v>1.25</v>
      </c>
      <c r="L131" s="161">
        <f t="shared" si="1674"/>
        <v>8.9400000000000013</v>
      </c>
      <c r="M131" s="156">
        <v>2</v>
      </c>
      <c r="N131" s="66">
        <v>28.6</v>
      </c>
      <c r="O131" s="65">
        <v>0</v>
      </c>
      <c r="P131" s="68">
        <v>0</v>
      </c>
      <c r="Q131" s="67">
        <v>3.89</v>
      </c>
      <c r="R131" s="68">
        <v>6.8</v>
      </c>
      <c r="S131" s="65"/>
      <c r="T131" s="65">
        <v>106</v>
      </c>
      <c r="U131" s="78">
        <v>9.02</v>
      </c>
      <c r="V131" s="65">
        <v>10</v>
      </c>
      <c r="W131" s="71">
        <f t="shared" si="1493"/>
        <v>199.6</v>
      </c>
      <c r="X131" s="86">
        <f t="shared" si="1494"/>
        <v>135</v>
      </c>
      <c r="Y131" s="67">
        <v>0.1</v>
      </c>
      <c r="Z131" s="68">
        <f t="shared" si="1485"/>
        <v>2</v>
      </c>
      <c r="AA131" s="67">
        <v>0</v>
      </c>
      <c r="AB131" s="68">
        <f t="shared" si="1486"/>
        <v>40</v>
      </c>
      <c r="AC131" s="67">
        <v>0</v>
      </c>
      <c r="AD131" s="68">
        <f t="shared" si="1487"/>
        <v>7.1</v>
      </c>
      <c r="AE131" s="6"/>
      <c r="AF131" s="19"/>
      <c r="AG131" s="168"/>
      <c r="AH131">
        <f>LN(G131/G129)/(AE131-AE129)</f>
        <v>1.5520566015414048E-3</v>
      </c>
      <c r="AI131" s="22">
        <f t="shared" si="1496"/>
        <v>1139145000</v>
      </c>
      <c r="AJ131" s="175">
        <f t="shared" si="1502"/>
        <v>-0.34907183622961568</v>
      </c>
      <c r="AK131" s="175">
        <f t="shared" si="1503"/>
        <v>1.1549746428684757E-3</v>
      </c>
      <c r="AL131" s="172">
        <f>LN(AI131/AI129)/(AE131-AE129)</f>
        <v>1.9140439132189593E-3</v>
      </c>
      <c r="AM131" s="187">
        <f t="shared" si="1504"/>
        <v>6.4445347222222296</v>
      </c>
      <c r="AN131" s="187">
        <f>AM130+AM131</f>
        <v>15.290732638888896</v>
      </c>
      <c r="AO131" s="187">
        <f t="shared" ref="AO131" si="1711">AM130+AM131</f>
        <v>15.290732638888896</v>
      </c>
      <c r="AP131" s="175"/>
      <c r="AQ131" s="189">
        <f t="shared" si="1497"/>
        <v>28.6</v>
      </c>
      <c r="AR131" s="189">
        <f t="shared" si="1498"/>
        <v>0</v>
      </c>
      <c r="AS131" s="189">
        <f t="shared" si="1499"/>
        <v>0</v>
      </c>
      <c r="AT131" s="189">
        <f t="shared" si="1500"/>
        <v>3.8899999999999997</v>
      </c>
      <c r="AU131" s="189">
        <f t="shared" si="1501"/>
        <v>6.8</v>
      </c>
      <c r="AV131" s="190" t="s">
        <v>183</v>
      </c>
      <c r="AW131" s="189">
        <f t="shared" si="1506"/>
        <v>5.8999999999999986</v>
      </c>
      <c r="AX131" s="189">
        <f t="shared" si="1507"/>
        <v>0</v>
      </c>
      <c r="AY131" s="189">
        <f t="shared" si="1508"/>
        <v>0</v>
      </c>
      <c r="AZ131" s="189">
        <f t="shared" si="1509"/>
        <v>-0.36999999999999966</v>
      </c>
      <c r="BA131" s="189">
        <f t="shared" si="1510"/>
        <v>0.20999999999999908</v>
      </c>
      <c r="BB131" s="190" t="s">
        <v>183</v>
      </c>
      <c r="BC131" s="189">
        <f>(AW130+AW131)/$AN131</f>
        <v>0.68679359812737828</v>
      </c>
      <c r="BD131" s="189">
        <f>(AX130+AX131)/$AN131</f>
        <v>0</v>
      </c>
      <c r="BE131" s="189">
        <f>(AY130+AY131)/$AN131</f>
        <v>0</v>
      </c>
      <c r="BF131" s="189">
        <f>(AZ130+AZ131)/$AN131</f>
        <v>-3.2095067606090731E-2</v>
      </c>
      <c r="BG131" s="189">
        <f>(BA130+BA131)/$AN131</f>
        <v>6.6183053853787772E-3</v>
      </c>
      <c r="BH131" s="189">
        <f t="shared" ref="BH131" si="1712">(AW130+AW131)/$AN131</f>
        <v>0.68679359812737828</v>
      </c>
      <c r="BI131" s="189">
        <f t="shared" ref="BI131" si="1713">(AX130+AX131)/$AN131</f>
        <v>0</v>
      </c>
      <c r="BJ131" s="189">
        <f t="shared" ref="BJ131" si="1714">(AY130+AY131)/$AN131</f>
        <v>0</v>
      </c>
      <c r="BK131" s="189">
        <f t="shared" ref="BK131" si="1715">(AZ130+AZ131)/$AN131</f>
        <v>-3.2095067606090731E-2</v>
      </c>
      <c r="BL131" s="189">
        <f t="shared" ref="BL131" si="1716">(BA130+BA131)/$AN131</f>
        <v>6.6183053853787772E-3</v>
      </c>
      <c r="BN131" s="189">
        <v>0.36334368582274224</v>
      </c>
      <c r="BO131" s="189">
        <v>1.1539352231676607</v>
      </c>
      <c r="BP131" s="189">
        <v>0.47983032871916176</v>
      </c>
      <c r="BQ131" s="189">
        <v>0</v>
      </c>
      <c r="BR131" s="189">
        <v>0</v>
      </c>
      <c r="BS131" s="189">
        <v>4.4312725681039478</v>
      </c>
      <c r="BT131" s="189">
        <v>3.868510033176531E-2</v>
      </c>
      <c r="BU131" s="189">
        <v>5.3862828502329254</v>
      </c>
      <c r="BV131" s="189">
        <v>0.77946736431227481</v>
      </c>
      <c r="BW131" s="189">
        <v>1.5722201712884778</v>
      </c>
      <c r="BX131" s="189">
        <v>0.39998773309529267</v>
      </c>
      <c r="BY131" s="189">
        <v>0.26513704607970873</v>
      </c>
      <c r="BZ131" s="189">
        <v>1.6102653607468498</v>
      </c>
      <c r="CA131" s="189">
        <v>0.46909823810258261</v>
      </c>
      <c r="CB131" s="189">
        <v>0.72360273221751137</v>
      </c>
      <c r="CC131" s="189">
        <v>4.3595371259114177</v>
      </c>
      <c r="CD131" s="189">
        <v>0.3979205401375463</v>
      </c>
      <c r="CE131" s="189">
        <v>1.9842677079157234</v>
      </c>
      <c r="CF131" s="189">
        <v>0.48450388819613732</v>
      </c>
      <c r="CG131" s="189">
        <v>0.18882500130514165</v>
      </c>
      <c r="CH131" s="189">
        <v>0.806335314057676</v>
      </c>
      <c r="CI131" s="189">
        <v>31.64804017363268</v>
      </c>
      <c r="CJ131" s="189">
        <v>11.033367364106624</v>
      </c>
      <c r="CK131" s="189">
        <v>0.80586666285620634</v>
      </c>
      <c r="CL131" s="189">
        <v>4.608849815598709E-2</v>
      </c>
      <c r="CM131" s="189">
        <v>1.0171973902647682</v>
      </c>
      <c r="CN131" s="189">
        <v>3.618460586530174</v>
      </c>
      <c r="CO131" s="189">
        <v>0.11578295436542076</v>
      </c>
      <c r="CP131" s="189">
        <v>2.3235475505736192</v>
      </c>
      <c r="CQ131" s="189">
        <v>1.2489805582317659</v>
      </c>
      <c r="CR131" s="189">
        <v>0.26121027903358279</v>
      </c>
      <c r="CS131" s="189">
        <v>9.3726055908261455E-2</v>
      </c>
      <c r="CT131" s="189">
        <v>5.9020676997406563</v>
      </c>
      <c r="CU131" s="189">
        <v>0.28940048567914545</v>
      </c>
      <c r="CW131" s="189">
        <f t="shared" ref="CW131:DQ131" si="1717">(BN131*$W131/1000+($AB131-$AB130)*BN$18/1000)/(($W131+$AA131+$AC131)/1000)</f>
        <v>0.36334368582274229</v>
      </c>
      <c r="CX131" s="189">
        <f t="shared" si="1717"/>
        <v>1.1539352231676607</v>
      </c>
      <c r="CY131" s="189">
        <f t="shared" si="1717"/>
        <v>0.47983032871916176</v>
      </c>
      <c r="CZ131" s="189">
        <f t="shared" si="1717"/>
        <v>0</v>
      </c>
      <c r="DA131" s="189">
        <f t="shared" si="1717"/>
        <v>0</v>
      </c>
      <c r="DB131" s="189">
        <f t="shared" si="1717"/>
        <v>4.4312725681039469</v>
      </c>
      <c r="DC131" s="189">
        <f t="shared" si="1717"/>
        <v>3.868510033176531E-2</v>
      </c>
      <c r="DD131" s="189">
        <f t="shared" si="1717"/>
        <v>5.3862828502329254</v>
      </c>
      <c r="DE131" s="189">
        <f t="shared" si="1717"/>
        <v>0.77946736431227481</v>
      </c>
      <c r="DF131" s="189">
        <f t="shared" si="1717"/>
        <v>1.5722201712884778</v>
      </c>
      <c r="DG131" s="189">
        <f t="shared" si="1717"/>
        <v>0.39998773309529267</v>
      </c>
      <c r="DH131" s="189">
        <f t="shared" si="1717"/>
        <v>0.26513704607970873</v>
      </c>
      <c r="DI131" s="189">
        <f t="shared" si="1717"/>
        <v>1.6102653607468496</v>
      </c>
      <c r="DJ131" s="189">
        <f t="shared" si="1717"/>
        <v>0.46909823810258261</v>
      </c>
      <c r="DK131" s="189">
        <f t="shared" si="1717"/>
        <v>0.72360273221751137</v>
      </c>
      <c r="DL131" s="189">
        <f t="shared" si="1717"/>
        <v>4.3595371259114177</v>
      </c>
      <c r="DM131" s="189">
        <f t="shared" si="1717"/>
        <v>0.3979205401375463</v>
      </c>
      <c r="DN131" s="189">
        <f t="shared" si="1717"/>
        <v>1.9842677079157234</v>
      </c>
      <c r="DO131" s="189">
        <f t="shared" si="1717"/>
        <v>0.48450388819613727</v>
      </c>
      <c r="DP131" s="189">
        <f t="shared" si="1717"/>
        <v>0.18882500130514168</v>
      </c>
      <c r="DQ131" s="189">
        <f t="shared" si="1717"/>
        <v>0.806335314057676</v>
      </c>
      <c r="DR131" s="194">
        <f>(CI131*$W131/1000+($AB131-$AB130)*CI$18/1000+2220*(AD131-AD130)/1000)/(($W131+$AA131+$AC131)/1000)</f>
        <v>31.64804017363268</v>
      </c>
      <c r="DS131" s="189">
        <f t="shared" ref="DS131:ED131" si="1718">(CJ131*$W131/1000+($AB131-$AB130)*CJ$18/1000)/(($W131+$AA131+$AC131)/1000)</f>
        <v>11.033367364106624</v>
      </c>
      <c r="DT131" s="189">
        <f t="shared" si="1718"/>
        <v>0.80586666285620634</v>
      </c>
      <c r="DU131" s="189">
        <f t="shared" si="1718"/>
        <v>4.608849815598709E-2</v>
      </c>
      <c r="DV131" s="189">
        <f t="shared" si="1718"/>
        <v>1.0171973902647682</v>
      </c>
      <c r="DW131" s="189">
        <f t="shared" si="1718"/>
        <v>3.6184605865301744</v>
      </c>
      <c r="DX131" s="189">
        <f t="shared" si="1718"/>
        <v>0.11578295436542076</v>
      </c>
      <c r="DY131" s="189">
        <f t="shared" si="1718"/>
        <v>2.3235475505736192</v>
      </c>
      <c r="DZ131" s="189">
        <f t="shared" si="1718"/>
        <v>1.2489805582317659</v>
      </c>
      <c r="EA131" s="189">
        <f t="shared" si="1718"/>
        <v>0.26121027903358279</v>
      </c>
      <c r="EB131" s="189">
        <f t="shared" si="1718"/>
        <v>9.3726055908261455E-2</v>
      </c>
      <c r="EC131" s="189">
        <f t="shared" si="1718"/>
        <v>5.9020676997406563</v>
      </c>
      <c r="ED131" s="189">
        <f t="shared" si="1718"/>
        <v>0.28940048567914545</v>
      </c>
      <c r="EE131" s="53" t="s">
        <v>24</v>
      </c>
      <c r="EF131" s="13" t="s">
        <v>182</v>
      </c>
      <c r="EG131" s="192">
        <f t="shared" ref="EG131" si="1719">BN131-CW129</f>
        <v>-7.2521656786199706E-3</v>
      </c>
      <c r="EH131" s="192">
        <f t="shared" ref="EH131" si="1720">BO131-CX129</f>
        <v>5.4223810128380068E-2</v>
      </c>
      <c r="EI131" s="192">
        <f t="shared" ref="EI131" si="1721">BP131-CY129</f>
        <v>5.8531541341449944E-2</v>
      </c>
      <c r="EJ131" s="192">
        <f t="shared" ref="EJ131" si="1722">BQ131-CZ129</f>
        <v>0</v>
      </c>
      <c r="EK131" s="192">
        <f t="shared" ref="EK131" si="1723">BR131-DA129</f>
        <v>0</v>
      </c>
      <c r="EL131" s="192">
        <f t="shared" ref="EL131" si="1724">BS131-DB129</f>
        <v>1.3978777817362342E-2</v>
      </c>
      <c r="EM131" s="192">
        <f t="shared" ref="EM131" si="1725">BT131-DC129</f>
        <v>1.6052298366250606E-3</v>
      </c>
      <c r="EN131" s="192">
        <f t="shared" ref="EN131" si="1726">BU131-DD129</f>
        <v>0.32153152091425774</v>
      </c>
      <c r="EO131" s="192">
        <f t="shared" ref="EO131" si="1727">BV131-DE129</f>
        <v>6.5227822413020942E-3</v>
      </c>
      <c r="EP131" s="192">
        <f t="shared" ref="EP131" si="1728">BW131-DF129</f>
        <v>-5.4686584216951495E-2</v>
      </c>
      <c r="EQ131" s="192">
        <f t="shared" ref="EQ131" si="1729">BX131-DG129</f>
        <v>-0.11904385045213739</v>
      </c>
      <c r="ER131" s="192">
        <f t="shared" ref="ER131" si="1730">BY131-DH129</f>
        <v>-0.10283998612357165</v>
      </c>
      <c r="ES131" s="192">
        <f t="shared" ref="ES131" si="1731">BZ131-DI129</f>
        <v>5.4609935404327681E-2</v>
      </c>
      <c r="ET131" s="192">
        <f t="shared" ref="ET131" si="1732">CA131-DJ129</f>
        <v>1.7863714356785576E-2</v>
      </c>
      <c r="EU131" s="192">
        <f t="shared" ref="EU131" si="1733">CB131-DK129</f>
        <v>8.2284799879814852E-3</v>
      </c>
      <c r="EV131" s="192">
        <f t="shared" ref="EV131" si="1734">CC131-DL129</f>
        <v>-3.3211217202613774E-2</v>
      </c>
      <c r="EW131" s="192">
        <f t="shared" ref="EW131" si="1735">CD131-DM129</f>
        <v>3.3881417615873988E-2</v>
      </c>
      <c r="EX131" s="192">
        <f t="shared" ref="EX131" si="1736">CE131-DN129</f>
        <v>0.20580087641231937</v>
      </c>
      <c r="EY131" s="192">
        <f t="shared" ref="EY131" si="1737">CF131-DO129</f>
        <v>-2.0900836550130641E-2</v>
      </c>
      <c r="EZ131" s="192">
        <f t="shared" ref="EZ131" si="1738">CG131-DP129</f>
        <v>1.9934556324787855E-2</v>
      </c>
      <c r="FA131" s="192">
        <f t="shared" ref="FA131" si="1739">CH131-DQ129</f>
        <v>-0.10671916859683672</v>
      </c>
      <c r="FB131" s="195">
        <f>CI131-DR129</f>
        <v>-10.618963798369585</v>
      </c>
      <c r="FC131" s="192">
        <f t="shared" ref="FC131" si="1740">CJ131-DS129</f>
        <v>2.2317172551814739</v>
      </c>
      <c r="FD131" s="192">
        <f t="shared" ref="FD131" si="1741">CK131-DT129</f>
        <v>-9.781425459246873E-3</v>
      </c>
      <c r="FE131" s="192">
        <f t="shared" ref="FE131" si="1742">CL131-DU129</f>
        <v>6.9469288824211481E-3</v>
      </c>
      <c r="FF131" s="192">
        <f t="shared" ref="FF131" si="1743">CM131-DV129</f>
        <v>7.2580325087685638E-2</v>
      </c>
      <c r="FG131" s="192">
        <f t="shared" ref="FG131" si="1744">CN131-DW129</f>
        <v>-0.16161324734059024</v>
      </c>
      <c r="FH131" s="192">
        <f t="shared" ref="FH131" si="1745">CO131-DX129</f>
        <v>-9.4333663413444652E-3</v>
      </c>
      <c r="FI131" s="192">
        <f t="shared" ref="FI131" si="1746">CP131-DY129</f>
        <v>8.7857691518468339E-2</v>
      </c>
      <c r="FJ131" s="192">
        <f t="shared" ref="FJ131" si="1747">CQ131-DZ129</f>
        <v>0.11812662530227991</v>
      </c>
      <c r="FK131" s="192">
        <f t="shared" ref="FK131" si="1748">CR131-EA129</f>
        <v>5.8609137032217429E-2</v>
      </c>
      <c r="FL131" s="192">
        <f t="shared" ref="FL131" si="1749">CS131-EB129</f>
        <v>-0.14049837868429055</v>
      </c>
      <c r="FM131" s="192">
        <f t="shared" ref="FM131" si="1750">CT131-EC129</f>
        <v>0.74673500175086005</v>
      </c>
      <c r="FN131" s="192">
        <f t="shared" ref="FN131" si="1751">CU131-ED129</f>
        <v>5.6007113710824175E-2</v>
      </c>
      <c r="FO131" s="199">
        <f>BA130+BA131</f>
        <v>0.10119873817034541</v>
      </c>
    </row>
    <row r="132" spans="1:171" ht="13.5" x14ac:dyDescent="0.25">
      <c r="A132" s="17" t="s">
        <v>26</v>
      </c>
      <c r="B132" s="12" t="s">
        <v>149</v>
      </c>
      <c r="C132" s="49">
        <v>42410</v>
      </c>
      <c r="D132" s="29">
        <v>0.62430555555555556</v>
      </c>
      <c r="E132" s="10">
        <f>F132*24</f>
        <v>0</v>
      </c>
      <c r="F132" s="84">
        <v>0</v>
      </c>
      <c r="G132" s="39"/>
      <c r="H132" s="37"/>
      <c r="I132" s="38"/>
      <c r="J132" s="5"/>
      <c r="K132" s="5"/>
      <c r="L132" s="5"/>
      <c r="M132" s="40"/>
      <c r="N132" s="69">
        <v>32.4</v>
      </c>
      <c r="O132" s="50">
        <v>0</v>
      </c>
      <c r="P132" s="31">
        <f>3.44*2</f>
        <v>6.88</v>
      </c>
      <c r="Q132" s="31">
        <v>1.99</v>
      </c>
      <c r="R132" s="72">
        <v>1.17</v>
      </c>
      <c r="S132" s="73"/>
      <c r="T132" s="60">
        <v>120</v>
      </c>
      <c r="U132" s="75">
        <v>9.08</v>
      </c>
      <c r="V132" s="18">
        <v>3.5</v>
      </c>
      <c r="W132" s="26">
        <v>273</v>
      </c>
      <c r="X132" s="34">
        <f>SUM(V132)</f>
        <v>3.5</v>
      </c>
      <c r="Y132" s="10"/>
      <c r="Z132" s="33"/>
      <c r="AA132" s="10"/>
      <c r="AB132" s="33"/>
      <c r="AC132" s="10"/>
      <c r="AD132" s="33"/>
      <c r="AE132" s="21"/>
      <c r="AF132" s="55"/>
      <c r="AG132" s="166"/>
      <c r="AH132"/>
      <c r="AI132" s="176"/>
      <c r="AJ132" s="173"/>
      <c r="AK132" s="173"/>
      <c r="AL132" s="177"/>
      <c r="AM132" s="186"/>
      <c r="AN132" s="186"/>
      <c r="AO132" s="186"/>
      <c r="AP132" s="173"/>
      <c r="AQ132" s="188"/>
      <c r="AR132" s="188"/>
      <c r="AS132" s="188"/>
      <c r="AT132" s="188"/>
      <c r="AU132" s="188"/>
      <c r="AW132" s="188"/>
      <c r="AX132" s="188"/>
      <c r="AY132" s="188"/>
      <c r="AZ132" s="188"/>
      <c r="BA132" s="188"/>
      <c r="BC132" s="188"/>
      <c r="BD132" s="188"/>
      <c r="BE132" s="188"/>
      <c r="BF132" s="188"/>
      <c r="BG132" s="188"/>
      <c r="BH132" s="188"/>
      <c r="BI132" s="188"/>
      <c r="BJ132" s="188"/>
      <c r="BK132" s="188"/>
      <c r="BL132" s="188"/>
      <c r="BN132" s="188"/>
      <c r="BO132" s="188"/>
      <c r="BP132" s="188"/>
      <c r="BQ132" s="188"/>
      <c r="BR132" s="188"/>
      <c r="BS132" s="188"/>
      <c r="BT132" s="188"/>
      <c r="BU132" s="188"/>
      <c r="BV132" s="188"/>
      <c r="BW132" s="188"/>
      <c r="BX132" s="188"/>
      <c r="BY132" s="188"/>
      <c r="BZ132" s="188"/>
      <c r="CA132" s="188"/>
      <c r="CB132" s="188"/>
      <c r="CC132" s="188"/>
      <c r="CD132" s="188"/>
      <c r="CE132" s="188"/>
      <c r="CF132" s="188"/>
      <c r="CG132" s="188"/>
      <c r="CH132" s="188"/>
      <c r="CI132" s="188"/>
      <c r="CJ132" s="188"/>
      <c r="CK132" s="188"/>
      <c r="CL132" s="188"/>
      <c r="CM132" s="188"/>
      <c r="CN132" s="188"/>
      <c r="CO132" s="188"/>
      <c r="CP132" s="188"/>
      <c r="CQ132" s="188"/>
      <c r="CR132" s="188"/>
      <c r="CS132" s="188"/>
      <c r="CT132" s="188"/>
      <c r="CU132" s="188"/>
      <c r="CW132" s="188"/>
      <c r="CX132" s="188"/>
      <c r="CY132" s="188"/>
      <c r="CZ132" s="188"/>
      <c r="DA132" s="188"/>
      <c r="DB132" s="188"/>
      <c r="DC132" s="188"/>
      <c r="DD132" s="188"/>
      <c r="DE132" s="188"/>
      <c r="DF132" s="188"/>
      <c r="DG132" s="188"/>
      <c r="DH132" s="188"/>
      <c r="DI132" s="188"/>
      <c r="DJ132" s="188"/>
      <c r="DK132" s="188"/>
      <c r="DL132" s="188"/>
      <c r="DM132" s="188"/>
      <c r="DN132" s="188"/>
      <c r="DO132" s="188"/>
      <c r="DP132" s="188"/>
      <c r="DQ132" s="188"/>
      <c r="DR132" s="193"/>
      <c r="DS132" s="188"/>
      <c r="DT132" s="188"/>
      <c r="DU132" s="188"/>
      <c r="DV132" s="188"/>
      <c r="DW132" s="188"/>
      <c r="DX132" s="188"/>
      <c r="DY132" s="188"/>
      <c r="DZ132" s="188"/>
      <c r="EA132" s="188"/>
      <c r="EB132" s="188"/>
      <c r="EC132" s="188"/>
      <c r="ED132" s="188"/>
      <c r="EE132" s="53" t="s">
        <v>26</v>
      </c>
      <c r="EF132" s="196"/>
      <c r="EG132" s="188"/>
      <c r="EH132" s="188"/>
      <c r="EI132" s="188"/>
      <c r="EJ132" s="188"/>
      <c r="EK132" s="188"/>
      <c r="EL132" s="188"/>
      <c r="EM132" s="188"/>
      <c r="EN132" s="188"/>
      <c r="EO132" s="188"/>
      <c r="EP132" s="188"/>
      <c r="EQ132" s="188"/>
      <c r="ER132" s="188"/>
      <c r="ES132" s="188"/>
      <c r="ET132" s="188"/>
      <c r="EU132" s="188"/>
      <c r="EV132" s="188"/>
      <c r="EW132" s="188"/>
      <c r="EX132" s="188"/>
      <c r="EY132" s="188"/>
      <c r="EZ132" s="188"/>
      <c r="FA132" s="188"/>
      <c r="FB132" s="193"/>
      <c r="FC132" s="188"/>
      <c r="FD132" s="188"/>
      <c r="FE132" s="188"/>
      <c r="FF132" s="188"/>
      <c r="FG132" s="188"/>
      <c r="FH132" s="188"/>
      <c r="FI132" s="188"/>
      <c r="FJ132" s="188"/>
      <c r="FK132" s="188"/>
      <c r="FL132" s="188"/>
      <c r="FM132" s="188"/>
      <c r="FN132" s="188"/>
      <c r="FO132" s="197"/>
    </row>
    <row r="133" spans="1:171" x14ac:dyDescent="0.2">
      <c r="A133" s="17" t="s">
        <v>26</v>
      </c>
      <c r="B133" s="12" t="s">
        <v>150</v>
      </c>
      <c r="C133" s="28">
        <v>42410</v>
      </c>
      <c r="D133" s="29">
        <v>0.83611111111111114</v>
      </c>
      <c r="E133" s="10">
        <f>F133*24</f>
        <v>0</v>
      </c>
      <c r="F133" s="76">
        <v>0</v>
      </c>
      <c r="G133" s="53">
        <v>0.17299999999999999</v>
      </c>
      <c r="H133" s="53">
        <v>0.17499999999999999</v>
      </c>
      <c r="I133">
        <v>99.2</v>
      </c>
      <c r="J133">
        <v>14</v>
      </c>
      <c r="K133" s="53">
        <f>H133-G133</f>
        <v>2.0000000000000018E-3</v>
      </c>
      <c r="L133" s="53"/>
      <c r="M133">
        <v>3</v>
      </c>
      <c r="N133" s="57">
        <v>32.1</v>
      </c>
      <c r="O133" s="60">
        <v>0</v>
      </c>
      <c r="P133" s="33">
        <v>6.29</v>
      </c>
      <c r="Q133" s="33">
        <v>2.13</v>
      </c>
      <c r="R133" s="33">
        <v>1.62</v>
      </c>
      <c r="S133" s="60"/>
      <c r="T133" s="60">
        <v>121</v>
      </c>
      <c r="U133" s="75">
        <v>8.99</v>
      </c>
      <c r="V133" s="60">
        <v>4</v>
      </c>
      <c r="W133" s="71">
        <f>W132-V132+Y133+AA133+AC133</f>
        <v>269.5</v>
      </c>
      <c r="X133" s="85">
        <f>SUM(V133,X132)</f>
        <v>7.5</v>
      </c>
      <c r="Y133" s="33">
        <v>0</v>
      </c>
      <c r="Z133" s="33">
        <f t="shared" ref="Z133:Z147" si="1752">SUM(Y133,Z132)</f>
        <v>0</v>
      </c>
      <c r="AA133" s="33">
        <v>0</v>
      </c>
      <c r="AB133" s="33">
        <f t="shared" ref="AB133:AB147" si="1753">SUM(AA133,AB132)</f>
        <v>0</v>
      </c>
      <c r="AC133" s="33">
        <v>0</v>
      </c>
      <c r="AD133" s="33">
        <f t="shared" ref="AD133:AD147" si="1754">SUM(AC133,AD132)</f>
        <v>0</v>
      </c>
      <c r="AE133" s="22">
        <f t="shared" ref="AE133:AE147" si="1755">F133*24</f>
        <v>0</v>
      </c>
      <c r="AF133" s="54"/>
      <c r="AG133" s="167"/>
      <c r="AH133"/>
      <c r="AI133" s="22">
        <f>G133*(W133-Y133-AA133-AC133)*1000000</f>
        <v>46623500</v>
      </c>
      <c r="AJ133" s="174"/>
      <c r="AK133" s="174"/>
      <c r="AL133" s="178"/>
      <c r="AM133" s="187"/>
      <c r="AN133" s="187"/>
      <c r="AO133" s="187"/>
      <c r="AP133" s="174"/>
      <c r="AQ133" s="189">
        <f>(N133*W133/1000+AC133*2220/1000+AA133*180.15/1000)/((W133+AA133+AC133)/1000)</f>
        <v>32.099999999999994</v>
      </c>
      <c r="AR133" s="189">
        <f>(O133*W133/1000)/((W133+AA133+AC133)/1000)</f>
        <v>0</v>
      </c>
      <c r="AS133" s="189">
        <f>(P133*W133/1000)/((W133+AA133+AC133)/1000)</f>
        <v>6.2899999999999991</v>
      </c>
      <c r="AT133" s="189">
        <f>(Q133*W133/1000+AA133*4.16/1000)/((W133+AA133+AC133)/1000)</f>
        <v>2.13</v>
      </c>
      <c r="AU133" s="189">
        <f>(R133*W133/1000)/((W133+AA133+AC133)/1000)</f>
        <v>1.62</v>
      </c>
      <c r="AW133" s="189"/>
      <c r="AX133" s="189"/>
      <c r="AY133" s="189"/>
      <c r="AZ133" s="189"/>
      <c r="BA133" s="189"/>
      <c r="BC133" s="189"/>
      <c r="BD133" s="189"/>
      <c r="BE133" s="189"/>
      <c r="BF133" s="189"/>
      <c r="BG133" s="189"/>
      <c r="BH133" s="189"/>
      <c r="BI133" s="189"/>
      <c r="BJ133" s="189"/>
      <c r="BK133" s="189"/>
      <c r="BL133" s="189"/>
      <c r="BN133" s="189">
        <v>0</v>
      </c>
      <c r="BO133" s="189">
        <v>2.1127902992706118</v>
      </c>
      <c r="BP133" s="189">
        <v>1.4733862853164548</v>
      </c>
      <c r="BQ133" s="189">
        <v>6.2200586009180201</v>
      </c>
      <c r="BR133" s="189">
        <v>0.18730616717362714</v>
      </c>
      <c r="BS133" s="189">
        <v>1.9188647573486772</v>
      </c>
      <c r="BT133" s="189">
        <v>7.7628101332409045</v>
      </c>
      <c r="BU133" s="189">
        <v>0</v>
      </c>
      <c r="BV133" s="189">
        <v>1.0891966046299555</v>
      </c>
      <c r="BW133" s="189">
        <v>1.3661159862187955</v>
      </c>
      <c r="BX133" s="189">
        <v>2.49253998820517</v>
      </c>
      <c r="BY133" s="189">
        <v>3.6725810144888693</v>
      </c>
      <c r="BZ133" s="189">
        <v>2.8504029189540003</v>
      </c>
      <c r="CA133" s="189">
        <v>0.85538449120477444</v>
      </c>
      <c r="CB133" s="189">
        <v>1.3739029547242867</v>
      </c>
      <c r="CC133" s="189">
        <v>5.1462421944583872</v>
      </c>
      <c r="CD133" s="189">
        <v>5.300439402611385</v>
      </c>
      <c r="CE133" s="189">
        <v>2.8545569521658614</v>
      </c>
      <c r="CF133" s="189">
        <v>0.94723327784282763</v>
      </c>
      <c r="CG133" s="189">
        <v>0.85272116250066776</v>
      </c>
      <c r="CH133" s="189">
        <v>2.9385569087674379</v>
      </c>
      <c r="CI133" s="189">
        <v>35.09880922142127</v>
      </c>
      <c r="CJ133" s="189">
        <v>0.1166371515807705</v>
      </c>
      <c r="CK133" s="189">
        <v>0</v>
      </c>
      <c r="CL133" s="189">
        <v>0</v>
      </c>
      <c r="CM133" s="189">
        <v>0</v>
      </c>
      <c r="CN133" s="189">
        <v>0</v>
      </c>
      <c r="CO133" s="189">
        <v>0</v>
      </c>
      <c r="CP133" s="189">
        <v>0</v>
      </c>
      <c r="CQ133" s="189">
        <v>0</v>
      </c>
      <c r="CR133" s="189">
        <v>1.0812175265763382</v>
      </c>
      <c r="CS133" s="189">
        <v>0.10802637737039696</v>
      </c>
      <c r="CT133" s="189">
        <v>0.73112423223383505</v>
      </c>
      <c r="CU133" s="189">
        <v>0</v>
      </c>
      <c r="CW133" s="189">
        <f t="shared" ref="CW133:DQ133" si="1756">(BN133*$W133/1000+($AB134-$AB132)*BN$18/1000)/(($W133+$AA133+$AC133)/1000)</f>
        <v>0</v>
      </c>
      <c r="CX133" s="189">
        <f t="shared" si="1756"/>
        <v>2.1127902992706118</v>
      </c>
      <c r="CY133" s="189">
        <f t="shared" si="1756"/>
        <v>1.4733862853164548</v>
      </c>
      <c r="CZ133" s="189">
        <f t="shared" si="1756"/>
        <v>6.2200586009180192</v>
      </c>
      <c r="DA133" s="189">
        <f t="shared" si="1756"/>
        <v>0.18730616717362714</v>
      </c>
      <c r="DB133" s="189">
        <f t="shared" si="1756"/>
        <v>1.918864757348677</v>
      </c>
      <c r="DC133" s="189">
        <f t="shared" si="1756"/>
        <v>7.7628101332409045</v>
      </c>
      <c r="DD133" s="189">
        <f t="shared" si="1756"/>
        <v>0</v>
      </c>
      <c r="DE133" s="189">
        <f t="shared" si="1756"/>
        <v>1.0891966046299553</v>
      </c>
      <c r="DF133" s="189">
        <f t="shared" si="1756"/>
        <v>1.3661159862187955</v>
      </c>
      <c r="DG133" s="189">
        <f t="shared" si="1756"/>
        <v>2.49253998820517</v>
      </c>
      <c r="DH133" s="189">
        <f t="shared" si="1756"/>
        <v>3.6725810144888689</v>
      </c>
      <c r="DI133" s="189">
        <f t="shared" si="1756"/>
        <v>2.8504029189539999</v>
      </c>
      <c r="DJ133" s="189">
        <f t="shared" si="1756"/>
        <v>0.85538449120477444</v>
      </c>
      <c r="DK133" s="189">
        <f t="shared" si="1756"/>
        <v>1.3739029547242867</v>
      </c>
      <c r="DL133" s="189">
        <f t="shared" si="1756"/>
        <v>5.1462421944583872</v>
      </c>
      <c r="DM133" s="189">
        <f t="shared" si="1756"/>
        <v>5.3004394026113841</v>
      </c>
      <c r="DN133" s="189">
        <f t="shared" si="1756"/>
        <v>2.8545569521658609</v>
      </c>
      <c r="DO133" s="189">
        <f t="shared" si="1756"/>
        <v>0.9472332778428274</v>
      </c>
      <c r="DP133" s="189">
        <f t="shared" si="1756"/>
        <v>0.85272116250066765</v>
      </c>
      <c r="DQ133" s="189">
        <f t="shared" si="1756"/>
        <v>2.9385569087674375</v>
      </c>
      <c r="DR133" s="194">
        <f>(CI133*$W133/1000+($AB134-$AB132)*CI$18/1000+2220*(AD134-AD132)/1000)/(($W133+$AA133+$AC133)/1000)</f>
        <v>35.09880922142127</v>
      </c>
      <c r="DS133" s="189">
        <f t="shared" ref="DS133:ED133" si="1757">(CJ133*$W133/1000+($AB134-$AB132)*CJ$18/1000)/(($W133+$AA133+$AC133)/1000)</f>
        <v>0.11663715158077048</v>
      </c>
      <c r="DT133" s="189">
        <f t="shared" si="1757"/>
        <v>0</v>
      </c>
      <c r="DU133" s="189">
        <f t="shared" si="1757"/>
        <v>0</v>
      </c>
      <c r="DV133" s="189">
        <f t="shared" si="1757"/>
        <v>0</v>
      </c>
      <c r="DW133" s="189">
        <f t="shared" si="1757"/>
        <v>0</v>
      </c>
      <c r="DX133" s="189">
        <f t="shared" si="1757"/>
        <v>0</v>
      </c>
      <c r="DY133" s="189">
        <f t="shared" si="1757"/>
        <v>0</v>
      </c>
      <c r="DZ133" s="189">
        <f t="shared" si="1757"/>
        <v>0</v>
      </c>
      <c r="EA133" s="189">
        <f t="shared" si="1757"/>
        <v>1.081217526576338</v>
      </c>
      <c r="EB133" s="189">
        <f t="shared" si="1757"/>
        <v>0.10802637737039696</v>
      </c>
      <c r="EC133" s="189">
        <f t="shared" si="1757"/>
        <v>0.73112423223383505</v>
      </c>
      <c r="ED133" s="189">
        <f t="shared" si="1757"/>
        <v>0</v>
      </c>
      <c r="EE133" s="53" t="s">
        <v>26</v>
      </c>
      <c r="EF133" s="12" t="s">
        <v>150</v>
      </c>
      <c r="EG133" s="189"/>
      <c r="EH133" s="189"/>
      <c r="EI133" s="189"/>
      <c r="EJ133" s="189"/>
      <c r="EK133" s="189"/>
      <c r="EL133" s="189"/>
      <c r="EM133" s="189"/>
      <c r="EN133" s="189"/>
      <c r="EO133" s="189"/>
      <c r="EP133" s="189"/>
      <c r="EQ133" s="189"/>
      <c r="ER133" s="189"/>
      <c r="ES133" s="189"/>
      <c r="ET133" s="189"/>
      <c r="EU133" s="189"/>
      <c r="EV133" s="189"/>
      <c r="EW133" s="189"/>
      <c r="EX133" s="189"/>
      <c r="EY133" s="189"/>
      <c r="EZ133" s="189"/>
      <c r="FA133" s="189"/>
      <c r="FB133" s="194"/>
      <c r="FC133" s="189"/>
      <c r="FD133" s="189"/>
      <c r="FE133" s="189"/>
      <c r="FF133" s="189"/>
      <c r="FG133" s="189"/>
      <c r="FH133" s="189"/>
      <c r="FI133" s="189"/>
      <c r="FJ133" s="189"/>
      <c r="FK133" s="189"/>
      <c r="FL133" s="189"/>
      <c r="FM133" s="189"/>
      <c r="FN133" s="189"/>
      <c r="FO133" s="6"/>
    </row>
    <row r="134" spans="1:171" x14ac:dyDescent="0.2">
      <c r="A134" s="17" t="s">
        <v>26</v>
      </c>
      <c r="B134" s="12" t="s">
        <v>151</v>
      </c>
      <c r="C134" s="28">
        <v>42411</v>
      </c>
      <c r="D134" s="29">
        <v>0.41736111111111113</v>
      </c>
      <c r="E134" s="10">
        <f>F134*24</f>
        <v>13.950000000000001</v>
      </c>
      <c r="F134" s="76">
        <f t="shared" ref="F134:F147" si="1758">+F133+(C134-C133)+(D134-D133)</f>
        <v>0.58125000000000004</v>
      </c>
      <c r="G134" s="53">
        <v>0.32700000000000001</v>
      </c>
      <c r="H134" s="53">
        <v>0.32700000000000001</v>
      </c>
      <c r="I134">
        <v>99.9</v>
      </c>
      <c r="J134">
        <v>14.2</v>
      </c>
      <c r="K134" s="53">
        <f t="shared" ref="K134:K147" si="1759">H134-G134</f>
        <v>0</v>
      </c>
      <c r="L134" s="53"/>
      <c r="M134">
        <v>2</v>
      </c>
      <c r="N134" s="57">
        <v>29.7</v>
      </c>
      <c r="O134" s="60">
        <v>0</v>
      </c>
      <c r="P134" s="61">
        <v>5.92</v>
      </c>
      <c r="Q134" s="33">
        <v>1.9</v>
      </c>
      <c r="R134" s="61">
        <v>2.15</v>
      </c>
      <c r="S134" s="60"/>
      <c r="T134" s="60">
        <v>121</v>
      </c>
      <c r="U134" s="75">
        <v>9.1300000000000008</v>
      </c>
      <c r="V134" s="60">
        <v>4</v>
      </c>
      <c r="W134" s="71">
        <f t="shared" ref="W134:W147" si="1760">W133-V133+Y134+AA134+AC134</f>
        <v>265.5</v>
      </c>
      <c r="X134" s="85">
        <f t="shared" ref="X134:X147" si="1761">SUM(V134,X133)</f>
        <v>11.5</v>
      </c>
      <c r="Y134" s="33">
        <v>0</v>
      </c>
      <c r="Z134" s="33">
        <f t="shared" si="1752"/>
        <v>0</v>
      </c>
      <c r="AA134" s="33">
        <v>0</v>
      </c>
      <c r="AB134" s="33">
        <f t="shared" si="1753"/>
        <v>0</v>
      </c>
      <c r="AC134" s="33">
        <v>0</v>
      </c>
      <c r="AD134" s="33">
        <f t="shared" si="1754"/>
        <v>0</v>
      </c>
      <c r="AE134" s="22">
        <f t="shared" si="1755"/>
        <v>13.950000000000001</v>
      </c>
      <c r="AF134" s="54">
        <f t="shared" ref="AF134:AF147" si="1762">((AE134-AE133)*LN(2)/LN(G134/G133))</f>
        <v>15.18749868808386</v>
      </c>
      <c r="AG134" s="167">
        <f t="shared" si="1057"/>
        <v>4.5639324473080604E-2</v>
      </c>
      <c r="AH134"/>
      <c r="AI134" s="22">
        <f t="shared" ref="AI134:AI147" si="1763">G134*(W134-Y134-AA134-AC134)*1000000</f>
        <v>86818500</v>
      </c>
      <c r="AJ134" s="174">
        <f>LN(AI134/AI133)</f>
        <v>0.62171502673241608</v>
      </c>
      <c r="AK134" s="174">
        <f>LN(AI134/AI133)/(AE134-AE133)</f>
        <v>4.4567385428847028E-2</v>
      </c>
      <c r="AL134" s="178"/>
      <c r="AM134" s="187">
        <f>(G133+G134)/2*(E134-E133)/24</f>
        <v>0.14531250000000001</v>
      </c>
      <c r="AN134" s="187"/>
      <c r="AO134" s="187"/>
      <c r="AP134" s="174"/>
      <c r="AQ134" s="189">
        <f t="shared" ref="AQ134:AQ147" si="1764">(N134*W134/1000+AC134*2220/1000+AA134*180.15/1000)/((W134+AA134+AC134)/1000)</f>
        <v>29.7</v>
      </c>
      <c r="AR134" s="189">
        <f t="shared" ref="AR134:AR147" si="1765">(O134*W134/1000)/((W134+AA134+AC134)/1000)</f>
        <v>0</v>
      </c>
      <c r="AS134" s="189">
        <f t="shared" ref="AS134:AS147" si="1766">(P134*W134/1000)/((W134+AA134+AC134)/1000)</f>
        <v>5.92</v>
      </c>
      <c r="AT134" s="189">
        <f t="shared" ref="AT134:AT147" si="1767">(Q134*W134/1000+AA134*4.16/1000)/((W134+AA134+AC134)/1000)</f>
        <v>1.8999999999999997</v>
      </c>
      <c r="AU134" s="189">
        <f t="shared" ref="AU134:AU147" si="1768">(R134*W134/1000)/((W134+AA134+AC134)/1000)</f>
        <v>2.1499999999999995</v>
      </c>
      <c r="AV134" s="190" t="s">
        <v>152</v>
      </c>
      <c r="AW134" s="189">
        <f>-(N134-AQ133)</f>
        <v>2.399999999999995</v>
      </c>
      <c r="AX134" s="189">
        <f>(O134-AR133)</f>
        <v>0</v>
      </c>
      <c r="AY134" s="189">
        <f>-(P134-AS133)</f>
        <v>0.36999999999999922</v>
      </c>
      <c r="AZ134" s="189">
        <f>-(Q134-AT133)</f>
        <v>0.22999999999999998</v>
      </c>
      <c r="BA134" s="189">
        <f>(R134-AU133)</f>
        <v>0.5299999999999998</v>
      </c>
      <c r="BB134" s="190" t="s">
        <v>152</v>
      </c>
      <c r="BC134" s="189"/>
      <c r="BD134" s="189"/>
      <c r="BE134" s="189"/>
      <c r="BF134" s="189"/>
      <c r="BG134" s="189"/>
      <c r="BH134" s="189"/>
      <c r="BI134" s="189"/>
      <c r="BJ134" s="189"/>
      <c r="BK134" s="189"/>
      <c r="BL134" s="189"/>
      <c r="BN134" s="189"/>
      <c r="BO134" s="189"/>
      <c r="BP134" s="189"/>
      <c r="BQ134" s="189"/>
      <c r="BR134" s="189"/>
      <c r="BS134" s="189"/>
      <c r="BT134" s="189"/>
      <c r="BU134" s="189"/>
      <c r="BV134" s="189"/>
      <c r="BW134" s="189"/>
      <c r="BX134" s="189"/>
      <c r="BY134" s="189"/>
      <c r="BZ134" s="189"/>
      <c r="CA134" s="189"/>
      <c r="CB134" s="189"/>
      <c r="CC134" s="189"/>
      <c r="CD134" s="189"/>
      <c r="CE134" s="189"/>
      <c r="CF134" s="189"/>
      <c r="CG134" s="189"/>
      <c r="CH134" s="189"/>
      <c r="CI134" s="189"/>
      <c r="CJ134" s="189"/>
      <c r="CK134" s="189"/>
      <c r="CL134" s="189"/>
      <c r="CM134" s="189"/>
      <c r="CN134" s="189"/>
      <c r="CO134" s="189"/>
      <c r="CP134" s="189"/>
      <c r="CQ134" s="189"/>
      <c r="CR134" s="189"/>
      <c r="CS134" s="189"/>
      <c r="CT134" s="189"/>
      <c r="CU134" s="189"/>
      <c r="CW134" s="189"/>
      <c r="CX134" s="189"/>
      <c r="CY134" s="189"/>
      <c r="CZ134" s="189"/>
      <c r="DA134" s="189"/>
      <c r="DB134" s="189"/>
      <c r="DC134" s="189"/>
      <c r="DD134" s="189"/>
      <c r="DE134" s="189"/>
      <c r="DF134" s="189"/>
      <c r="DG134" s="189"/>
      <c r="DH134" s="189"/>
      <c r="DI134" s="189"/>
      <c r="DJ134" s="189"/>
      <c r="DK134" s="189"/>
      <c r="DL134" s="189"/>
      <c r="DM134" s="189"/>
      <c r="DN134" s="189"/>
      <c r="DO134" s="189"/>
      <c r="DP134" s="189"/>
      <c r="DQ134" s="189"/>
      <c r="DR134" s="194"/>
      <c r="DS134" s="189"/>
      <c r="DT134" s="189"/>
      <c r="DU134" s="189"/>
      <c r="DV134" s="189"/>
      <c r="DW134" s="189"/>
      <c r="DX134" s="189"/>
      <c r="DY134" s="189"/>
      <c r="DZ134" s="189"/>
      <c r="EA134" s="189"/>
      <c r="EB134" s="189"/>
      <c r="EC134" s="189"/>
      <c r="ED134" s="189"/>
      <c r="EE134" s="53" t="s">
        <v>26</v>
      </c>
      <c r="EF134" s="12" t="s">
        <v>151</v>
      </c>
      <c r="EG134" s="189"/>
      <c r="EH134" s="189"/>
      <c r="EI134" s="189"/>
      <c r="EJ134" s="189"/>
      <c r="EK134" s="189"/>
      <c r="EL134" s="189"/>
      <c r="EM134" s="189"/>
      <c r="EN134" s="189"/>
      <c r="EO134" s="189"/>
      <c r="EP134" s="189"/>
      <c r="EQ134" s="189"/>
      <c r="ER134" s="189"/>
      <c r="ES134" s="189"/>
      <c r="ET134" s="189"/>
      <c r="EU134" s="189"/>
      <c r="EV134" s="189"/>
      <c r="EW134" s="189"/>
      <c r="EX134" s="189"/>
      <c r="EY134" s="189"/>
      <c r="EZ134" s="189"/>
      <c r="FA134" s="189"/>
      <c r="FB134" s="194"/>
      <c r="FC134" s="189"/>
      <c r="FD134" s="189"/>
      <c r="FE134" s="189"/>
      <c r="FF134" s="189"/>
      <c r="FG134" s="189"/>
      <c r="FH134" s="189"/>
      <c r="FI134" s="189"/>
      <c r="FJ134" s="189"/>
      <c r="FK134" s="189"/>
      <c r="FL134" s="189"/>
      <c r="FM134" s="189"/>
      <c r="FN134" s="189"/>
      <c r="FO134" s="6"/>
    </row>
    <row r="135" spans="1:171" x14ac:dyDescent="0.2">
      <c r="A135" s="42" t="s">
        <v>26</v>
      </c>
      <c r="B135" s="8" t="s">
        <v>153</v>
      </c>
      <c r="C135" s="28">
        <v>42412</v>
      </c>
      <c r="D135" s="29">
        <v>0.47152777777777777</v>
      </c>
      <c r="E135" s="10">
        <f>F135*24</f>
        <v>39.25</v>
      </c>
      <c r="F135" s="76">
        <f t="shared" si="1758"/>
        <v>1.6354166666666667</v>
      </c>
      <c r="G135" s="53">
        <v>0.70699999999999996</v>
      </c>
      <c r="H135" s="53">
        <v>0.71</v>
      </c>
      <c r="I135">
        <v>99.7</v>
      </c>
      <c r="J135">
        <v>14.4</v>
      </c>
      <c r="K135" s="53">
        <f t="shared" si="1759"/>
        <v>3.0000000000000027E-3</v>
      </c>
      <c r="L135" s="53"/>
      <c r="M135">
        <v>1</v>
      </c>
      <c r="N135" s="57">
        <v>30.6</v>
      </c>
      <c r="O135" s="60">
        <v>0</v>
      </c>
      <c r="P135" s="61">
        <v>4.83</v>
      </c>
      <c r="Q135" s="33">
        <v>1.93</v>
      </c>
      <c r="R135" s="61">
        <v>3.19</v>
      </c>
      <c r="S135" s="60"/>
      <c r="T135" s="60">
        <v>120</v>
      </c>
      <c r="U135" s="75">
        <v>9.1</v>
      </c>
      <c r="V135" s="60">
        <v>39</v>
      </c>
      <c r="W135" s="71">
        <f t="shared" si="1760"/>
        <v>261.5</v>
      </c>
      <c r="X135" s="85">
        <f t="shared" si="1761"/>
        <v>50.5</v>
      </c>
      <c r="Y135" s="33">
        <v>0</v>
      </c>
      <c r="Z135" s="33">
        <f t="shared" si="1752"/>
        <v>0</v>
      </c>
      <c r="AA135" s="33">
        <v>0</v>
      </c>
      <c r="AB135" s="33">
        <f t="shared" si="1753"/>
        <v>0</v>
      </c>
      <c r="AC135" s="33">
        <v>0</v>
      </c>
      <c r="AD135" s="33">
        <f t="shared" si="1754"/>
        <v>0</v>
      </c>
      <c r="AE135" s="22">
        <f t="shared" si="1755"/>
        <v>39.25</v>
      </c>
      <c r="AF135" s="54">
        <f t="shared" si="1762"/>
        <v>22.743217101287339</v>
      </c>
      <c r="AG135" s="167">
        <f t="shared" si="1057"/>
        <v>3.0477094664004722E-2</v>
      </c>
      <c r="AH135">
        <f>LN(G135/G133)/(AE135-AE133)</f>
        <v>3.5865963602517044E-2</v>
      </c>
      <c r="AI135" s="22">
        <f t="shared" si="1763"/>
        <v>184880499.99999997</v>
      </c>
      <c r="AJ135" s="174">
        <f t="shared" ref="AJ135:AJ147" si="1769">LN(AI135/AI134)</f>
        <v>0.75588993782230329</v>
      </c>
      <c r="AK135" s="174">
        <f t="shared" ref="AK135:AK147" si="1770">LN(AI135/AI134)/(AE135-AE134)</f>
        <v>2.9877072641197763E-2</v>
      </c>
      <c r="AL135" s="178">
        <f>LN(AI135/AI133)/(AE135-AE133)</f>
        <v>3.509821565744508E-2</v>
      </c>
      <c r="AM135" s="187">
        <f t="shared" ref="AM135:AM147" si="1771">(G134+G135)/2*(E135-E134)/24</f>
        <v>0.54500416666666662</v>
      </c>
      <c r="AN135" s="187">
        <f>AM134+AM135</f>
        <v>0.69031666666666669</v>
      </c>
      <c r="AO135" s="187">
        <f t="shared" ref="AO135" si="1772">AM134+AM135</f>
        <v>0.69031666666666669</v>
      </c>
      <c r="AP135" s="174"/>
      <c r="AQ135" s="189">
        <f t="shared" si="1764"/>
        <v>30.6</v>
      </c>
      <c r="AR135" s="189">
        <f t="shared" si="1765"/>
        <v>0</v>
      </c>
      <c r="AS135" s="189">
        <f t="shared" si="1766"/>
        <v>4.83</v>
      </c>
      <c r="AT135" s="189">
        <f t="shared" si="1767"/>
        <v>1.93</v>
      </c>
      <c r="AU135" s="189">
        <f t="shared" si="1768"/>
        <v>3.1899999999999995</v>
      </c>
      <c r="AV135" s="190" t="s">
        <v>154</v>
      </c>
      <c r="AW135" s="189">
        <f t="shared" ref="AW135:AW147" si="1773">-(N135-AQ134)</f>
        <v>-0.90000000000000213</v>
      </c>
      <c r="AX135" s="189">
        <f t="shared" ref="AX135:AX147" si="1774">(O135-AR134)</f>
        <v>0</v>
      </c>
      <c r="AY135" s="189">
        <f t="shared" ref="AY135:AY147" si="1775">-(P135-AS134)</f>
        <v>1.0899999999999999</v>
      </c>
      <c r="AZ135" s="189">
        <f t="shared" ref="AZ135:AZ147" si="1776">-(Q135-AT134)</f>
        <v>-3.0000000000000249E-2</v>
      </c>
      <c r="BA135" s="189">
        <f t="shared" ref="BA135:BA147" si="1777">(R135-AU134)</f>
        <v>1.0400000000000005</v>
      </c>
      <c r="BB135" s="190" t="s">
        <v>154</v>
      </c>
      <c r="BC135" s="189">
        <f>(AW134+AW135)/$AN135</f>
        <v>2.1729158115840455</v>
      </c>
      <c r="BD135" s="189">
        <f>(AX134+AX135)/$AN135</f>
        <v>0</v>
      </c>
      <c r="BE135" s="189">
        <f>(AY134+AY135)/$AN135</f>
        <v>2.1149713899418128</v>
      </c>
      <c r="BF135" s="189">
        <f>(AZ134+AZ135)/$AN135</f>
        <v>0.28972210821120703</v>
      </c>
      <c r="BG135" s="189">
        <f>(BA134+BA135)/$AN135</f>
        <v>2.2743185494579787</v>
      </c>
      <c r="BH135" s="189">
        <f t="shared" ref="BH135" si="1778">(AW134+AW135)/$AN135</f>
        <v>2.1729158115840455</v>
      </c>
      <c r="BI135" s="189">
        <f t="shared" ref="BI135" si="1779">(AX134+AX135)/$AN135</f>
        <v>0</v>
      </c>
      <c r="BJ135" s="189">
        <f t="shared" ref="BJ135" si="1780">(AY134+AY135)/$AN135</f>
        <v>2.1149713899418128</v>
      </c>
      <c r="BK135" s="189">
        <f t="shared" ref="BK135" si="1781">(AZ134+AZ135)/$AN135</f>
        <v>0.28972210821120703</v>
      </c>
      <c r="BL135" s="189">
        <f t="shared" ref="BL135" si="1782">(BA134+BA135)/$AN135</f>
        <v>2.2743185494579787</v>
      </c>
      <c r="BN135" s="189">
        <v>0.54781572467766082</v>
      </c>
      <c r="BO135" s="189">
        <v>2.0217799507818377</v>
      </c>
      <c r="BP135" s="189">
        <v>1.6142636224459217</v>
      </c>
      <c r="BQ135" s="189">
        <v>5.1807883148041123</v>
      </c>
      <c r="BR135" s="189">
        <v>0.12959213211877102</v>
      </c>
      <c r="BS135" s="189">
        <v>2.0184330545813793</v>
      </c>
      <c r="BT135" s="189">
        <v>5.4992358010078686</v>
      </c>
      <c r="BU135" s="189">
        <v>0.15443089098788829</v>
      </c>
      <c r="BV135" s="189">
        <v>1.0460650013895589</v>
      </c>
      <c r="BW135" s="189">
        <v>1.2946774766227487</v>
      </c>
      <c r="BX135" s="189">
        <v>2.4009623119979806</v>
      </c>
      <c r="BY135" s="189">
        <v>3.5266530984107831</v>
      </c>
      <c r="BZ135" s="189">
        <v>2.6801992100353806</v>
      </c>
      <c r="CA135" s="189">
        <v>0.76711518739954709</v>
      </c>
      <c r="CB135" s="189">
        <v>1.402898546518115</v>
      </c>
      <c r="CC135" s="189">
        <v>4.9474382819306486</v>
      </c>
      <c r="CD135" s="189">
        <v>4.7130328909797692</v>
      </c>
      <c r="CE135" s="189">
        <v>2.6555189103395223</v>
      </c>
      <c r="CF135" s="189">
        <v>0.91331252182258771</v>
      </c>
      <c r="CG135" s="189">
        <v>0.84280899798280928</v>
      </c>
      <c r="CH135" s="189">
        <v>2.8430927637326935</v>
      </c>
      <c r="CI135" s="189">
        <v>35.357275713424514</v>
      </c>
      <c r="CJ135" s="189">
        <v>0.23177586796867664</v>
      </c>
      <c r="CK135" s="189">
        <v>5.2811688420118269E-2</v>
      </c>
      <c r="CL135" s="189">
        <v>0</v>
      </c>
      <c r="CM135" s="189">
        <v>0</v>
      </c>
      <c r="CN135" s="189">
        <v>0.42123924861498346</v>
      </c>
      <c r="CO135" s="189">
        <v>0</v>
      </c>
      <c r="CP135" s="189">
        <v>0</v>
      </c>
      <c r="CQ135" s="189">
        <v>0</v>
      </c>
      <c r="CR135" s="189">
        <v>1.2486110446992582</v>
      </c>
      <c r="CS135" s="189">
        <v>4.7609484147925505</v>
      </c>
      <c r="CT135" s="189">
        <v>2.1362790998775707</v>
      </c>
      <c r="CU135" s="189">
        <v>0</v>
      </c>
      <c r="CW135" s="189">
        <f t="shared" ref="CW135:DQ135" si="1783">(BN135*$W135/1000+($AB136-$AB134)*BN$18/1000)/(($W135+$AA135+$AC135)/1000)</f>
        <v>0.5582927578600958</v>
      </c>
      <c r="CX135" s="189">
        <f t="shared" si="1783"/>
        <v>2.1154179849810233</v>
      </c>
      <c r="CY135" s="189">
        <f t="shared" si="1783"/>
        <v>1.6804420877493687</v>
      </c>
      <c r="CZ135" s="189">
        <f t="shared" si="1783"/>
        <v>5.4469736925866599</v>
      </c>
      <c r="DA135" s="189">
        <f t="shared" si="1783"/>
        <v>0.13938323528730429</v>
      </c>
      <c r="DB135" s="189">
        <f t="shared" si="1783"/>
        <v>2.0820973221542545</v>
      </c>
      <c r="DC135" s="189">
        <f t="shared" si="1783"/>
        <v>5.4992358010078686</v>
      </c>
      <c r="DD135" s="189">
        <f t="shared" si="1783"/>
        <v>0.1622021965104784</v>
      </c>
      <c r="DE135" s="189">
        <f t="shared" si="1783"/>
        <v>1.094396053997418</v>
      </c>
      <c r="DF135" s="189">
        <f t="shared" si="1783"/>
        <v>1.327200302129057</v>
      </c>
      <c r="DG135" s="189">
        <f t="shared" si="1783"/>
        <v>2.532523071344734</v>
      </c>
      <c r="DH135" s="189">
        <f t="shared" si="1783"/>
        <v>3.7078237147463668</v>
      </c>
      <c r="DI135" s="189">
        <f t="shared" si="1783"/>
        <v>2.8152265638971126</v>
      </c>
      <c r="DJ135" s="189">
        <f t="shared" si="1783"/>
        <v>0.82326387113698074</v>
      </c>
      <c r="DK135" s="189">
        <f t="shared" si="1783"/>
        <v>1.4629292951405932</v>
      </c>
      <c r="DL135" s="189">
        <f t="shared" si="1783"/>
        <v>5.115838975604996</v>
      </c>
      <c r="DM135" s="189">
        <f t="shared" si="1783"/>
        <v>4.9436790054213597</v>
      </c>
      <c r="DN135" s="189">
        <f t="shared" si="1783"/>
        <v>2.7645871012895769</v>
      </c>
      <c r="DO135" s="189">
        <f t="shared" si="1783"/>
        <v>0.96511975103826786</v>
      </c>
      <c r="DP135" s="189">
        <f t="shared" si="1783"/>
        <v>0.87098704403759464</v>
      </c>
      <c r="DQ135" s="189">
        <f t="shared" si="1783"/>
        <v>2.9694904827817044</v>
      </c>
      <c r="DR135" s="194">
        <f>(CI135*$W135/1000+($AB136-$AB134)*CI$18/1000+2220*(AD136-AD134)/1000)/(($W135+$AA135+$AC135)/1000)</f>
        <v>48.300270288691394</v>
      </c>
      <c r="DS135" s="189">
        <f t="shared" ref="DS135:ED135" si="1784">(CJ135*$W135/1000+($AB136-$AB134)*CJ$18/1000)/(($W135+$AA135+$AC135)/1000)</f>
        <v>0.24541419648764323</v>
      </c>
      <c r="DT135" s="189">
        <f t="shared" si="1784"/>
        <v>5.2811688420118262E-2</v>
      </c>
      <c r="DU135" s="189">
        <f t="shared" si="1784"/>
        <v>8.119297318364007E-4</v>
      </c>
      <c r="DV135" s="189">
        <f t="shared" si="1784"/>
        <v>0</v>
      </c>
      <c r="DW135" s="189">
        <f t="shared" si="1784"/>
        <v>0.42123924861498346</v>
      </c>
      <c r="DX135" s="189">
        <f t="shared" si="1784"/>
        <v>0</v>
      </c>
      <c r="DY135" s="189">
        <f t="shared" si="1784"/>
        <v>0</v>
      </c>
      <c r="DZ135" s="189">
        <f t="shared" si="1784"/>
        <v>0</v>
      </c>
      <c r="EA135" s="189">
        <f t="shared" si="1784"/>
        <v>1.2938549370295858</v>
      </c>
      <c r="EB135" s="189">
        <f t="shared" si="1784"/>
        <v>4.7626341058176358</v>
      </c>
      <c r="EC135" s="189">
        <f t="shared" si="1784"/>
        <v>2.1362790998775707</v>
      </c>
      <c r="ED135" s="189">
        <f t="shared" si="1784"/>
        <v>0</v>
      </c>
      <c r="EE135" s="53" t="s">
        <v>26</v>
      </c>
      <c r="EF135" s="12" t="s">
        <v>153</v>
      </c>
      <c r="EG135" s="189">
        <f t="shared" ref="EG135" si="1785">BN135-CW133</f>
        <v>0.54781572467766082</v>
      </c>
      <c r="EH135" s="189">
        <f t="shared" ref="EH135" si="1786">BO135-CX133</f>
        <v>-9.1010348488774095E-2</v>
      </c>
      <c r="EI135" s="189">
        <f t="shared" ref="EI135" si="1787">BP135-CY133</f>
        <v>0.14087733712946693</v>
      </c>
      <c r="EJ135" s="189">
        <f t="shared" ref="EJ135" si="1788">BQ135-CZ133</f>
        <v>-1.0392702861139069</v>
      </c>
      <c r="EK135" s="189">
        <f t="shared" ref="EK135" si="1789">BR135-DA133</f>
        <v>-5.7714035054856117E-2</v>
      </c>
      <c r="EL135" s="189">
        <f t="shared" ref="EL135" si="1790">BS135-DB133</f>
        <v>9.956829723270233E-2</v>
      </c>
      <c r="EM135" s="189">
        <f t="shared" ref="EM135" si="1791">BT135-DC133</f>
        <v>-2.2635743322330359</v>
      </c>
      <c r="EN135" s="189">
        <f t="shared" ref="EN135" si="1792">BU135-DD133</f>
        <v>0.15443089098788829</v>
      </c>
      <c r="EO135" s="189">
        <f t="shared" ref="EO135" si="1793">BV135-DE133</f>
        <v>-4.3131603240396332E-2</v>
      </c>
      <c r="EP135" s="189">
        <f t="shared" ref="EP135" si="1794">BW135-DF133</f>
        <v>-7.1438509596046806E-2</v>
      </c>
      <c r="EQ135" s="189">
        <f t="shared" ref="EQ135" si="1795">BX135-DG133</f>
        <v>-9.1577676207189374E-2</v>
      </c>
      <c r="ER135" s="189">
        <f t="shared" ref="ER135" si="1796">BY135-DH133</f>
        <v>-0.14592791607808575</v>
      </c>
      <c r="ES135" s="189">
        <f t="shared" ref="ES135" si="1797">BZ135-DI133</f>
        <v>-0.17020370891861925</v>
      </c>
      <c r="ET135" s="189">
        <f t="shared" ref="ET135" si="1798">CA135-DJ133</f>
        <v>-8.826930380522735E-2</v>
      </c>
      <c r="EU135" s="189">
        <f t="shared" ref="EU135" si="1799">CB135-DK133</f>
        <v>2.8995591793828268E-2</v>
      </c>
      <c r="EV135" s="189">
        <f t="shared" ref="EV135" si="1800">CC135-DL133</f>
        <v>-0.19880391252773855</v>
      </c>
      <c r="EW135" s="189">
        <f t="shared" ref="EW135" si="1801">CD135-DM133</f>
        <v>-0.58740651163161495</v>
      </c>
      <c r="EX135" s="189">
        <f t="shared" ref="EX135" si="1802">CE135-DN133</f>
        <v>-0.19903804182633866</v>
      </c>
      <c r="EY135" s="189">
        <f t="shared" ref="EY135" si="1803">CF135-DO133</f>
        <v>-3.3920756020239695E-2</v>
      </c>
      <c r="EZ135" s="189">
        <f t="shared" ref="EZ135" si="1804">CG135-DP133</f>
        <v>-9.9121645178583684E-3</v>
      </c>
      <c r="FA135" s="189">
        <f>CH135-DQ133</f>
        <v>-9.5464145034743986E-2</v>
      </c>
      <c r="FB135" s="194">
        <f>CI135-DR133</f>
        <v>0.25846649200324379</v>
      </c>
      <c r="FC135" s="189">
        <f t="shared" ref="FC135" si="1805">CJ135-DS133</f>
        <v>0.11513871638790615</v>
      </c>
      <c r="FD135" s="189">
        <f t="shared" ref="FD135" si="1806">CK135-DT133</f>
        <v>5.2811688420118269E-2</v>
      </c>
      <c r="FE135" s="189">
        <f t="shared" ref="FE135" si="1807">CL135-DU133</f>
        <v>0</v>
      </c>
      <c r="FF135" s="189">
        <f t="shared" ref="FF135" si="1808">CM135-DV133</f>
        <v>0</v>
      </c>
      <c r="FG135" s="189">
        <f t="shared" ref="FG135" si="1809">CN135-DW133</f>
        <v>0.42123924861498346</v>
      </c>
      <c r="FH135" s="189">
        <f t="shared" ref="FH135" si="1810">CO135-DX133</f>
        <v>0</v>
      </c>
      <c r="FI135" s="189">
        <f t="shared" ref="FI135" si="1811">CP135-DY133</f>
        <v>0</v>
      </c>
      <c r="FJ135" s="189">
        <f t="shared" ref="FJ135" si="1812">CQ135-DZ133</f>
        <v>0</v>
      </c>
      <c r="FK135" s="189">
        <f t="shared" ref="FK135" si="1813">CR135-EA133</f>
        <v>0.16739351812292025</v>
      </c>
      <c r="FL135" s="189">
        <f t="shared" ref="FL135" si="1814">CS135-EB133</f>
        <v>4.6529220374221536</v>
      </c>
      <c r="FM135" s="189">
        <f t="shared" ref="FM135" si="1815">CT135-EC133</f>
        <v>1.4051548676437355</v>
      </c>
      <c r="FN135" s="189">
        <f t="shared" ref="FN135" si="1816">CU135-ED133</f>
        <v>0</v>
      </c>
      <c r="FO135" s="198">
        <f>BA134+BA135</f>
        <v>1.5700000000000003</v>
      </c>
    </row>
    <row r="136" spans="1:171" x14ac:dyDescent="0.2">
      <c r="A136" s="42" t="s">
        <v>26</v>
      </c>
      <c r="B136" s="8" t="s">
        <v>156</v>
      </c>
      <c r="C136" s="28">
        <v>42413</v>
      </c>
      <c r="D136" s="29">
        <v>0.38125000000000003</v>
      </c>
      <c r="E136" s="10">
        <f t="shared" ref="E136:E146" si="1817">F136*24</f>
        <v>61.083333333333343</v>
      </c>
      <c r="F136" s="76">
        <f t="shared" si="1758"/>
        <v>2.5451388888888893</v>
      </c>
      <c r="G136" s="53">
        <v>2.02</v>
      </c>
      <c r="H136" s="53">
        <v>2.0299999999999998</v>
      </c>
      <c r="I136">
        <v>99.3</v>
      </c>
      <c r="J136">
        <v>13.6</v>
      </c>
      <c r="K136" s="53">
        <f t="shared" si="1759"/>
        <v>9.9999999999997868E-3</v>
      </c>
      <c r="L136" s="53"/>
      <c r="M136">
        <v>3</v>
      </c>
      <c r="N136" s="57">
        <v>31.2</v>
      </c>
      <c r="O136" s="60">
        <v>0</v>
      </c>
      <c r="P136" s="61">
        <v>4.12</v>
      </c>
      <c r="Q136" s="33">
        <v>2.21</v>
      </c>
      <c r="R136" s="61">
        <v>4.79</v>
      </c>
      <c r="S136" s="60"/>
      <c r="T136" s="60">
        <v>121</v>
      </c>
      <c r="U136" s="75">
        <v>9.25</v>
      </c>
      <c r="V136" s="60">
        <v>4</v>
      </c>
      <c r="W136" s="71">
        <f t="shared" si="1760"/>
        <v>227.7</v>
      </c>
      <c r="X136" s="85">
        <f t="shared" si="1761"/>
        <v>54.5</v>
      </c>
      <c r="Y136" s="33">
        <v>0</v>
      </c>
      <c r="Z136" s="33">
        <f t="shared" si="1752"/>
        <v>0</v>
      </c>
      <c r="AA136" s="33">
        <v>4</v>
      </c>
      <c r="AB136" s="33">
        <f t="shared" si="1753"/>
        <v>4</v>
      </c>
      <c r="AC136" s="33">
        <v>1.2</v>
      </c>
      <c r="AD136" s="33">
        <f t="shared" si="1754"/>
        <v>1.2</v>
      </c>
      <c r="AE136" s="22">
        <f t="shared" si="1755"/>
        <v>61.083333333333343</v>
      </c>
      <c r="AF136" s="151">
        <f t="shared" si="1762"/>
        <v>14.41550248281564</v>
      </c>
      <c r="AG136" s="167">
        <f t="shared" si="1057"/>
        <v>4.8083456083908883E-2</v>
      </c>
      <c r="AH136"/>
      <c r="AI136" s="22">
        <f t="shared" si="1763"/>
        <v>449450000</v>
      </c>
      <c r="AJ136" s="174">
        <f t="shared" si="1769"/>
        <v>0.88831494259999511</v>
      </c>
      <c r="AK136" s="174">
        <f t="shared" si="1770"/>
        <v>4.0686180577098996E-2</v>
      </c>
      <c r="AL136" s="178"/>
      <c r="AM136" s="187">
        <f t="shared" si="1771"/>
        <v>1.2404062500000006</v>
      </c>
      <c r="AN136" s="187"/>
      <c r="AO136" s="187"/>
      <c r="AP136" s="174"/>
      <c r="AQ136" s="189">
        <f t="shared" si="1764"/>
        <v>45.035809360240449</v>
      </c>
      <c r="AR136" s="189">
        <f t="shared" si="1765"/>
        <v>0</v>
      </c>
      <c r="AS136" s="189">
        <f t="shared" si="1766"/>
        <v>4.0280120223271796</v>
      </c>
      <c r="AT136" s="189">
        <f t="shared" si="1767"/>
        <v>2.2321039072563336</v>
      </c>
      <c r="AU136" s="189">
        <f t="shared" si="1768"/>
        <v>4.6830528123658235</v>
      </c>
      <c r="AV136" s="190" t="s">
        <v>157</v>
      </c>
      <c r="AW136" s="189">
        <f t="shared" si="1773"/>
        <v>-0.59999999999999787</v>
      </c>
      <c r="AX136" s="189">
        <f t="shared" si="1774"/>
        <v>0</v>
      </c>
      <c r="AY136" s="189">
        <f t="shared" si="1775"/>
        <v>0.71</v>
      </c>
      <c r="AZ136" s="189">
        <f t="shared" si="1776"/>
        <v>-0.28000000000000003</v>
      </c>
      <c r="BA136" s="189">
        <f t="shared" si="1777"/>
        <v>1.6000000000000005</v>
      </c>
      <c r="BB136" s="190" t="s">
        <v>157</v>
      </c>
      <c r="BC136" s="189"/>
      <c r="BD136" s="189"/>
      <c r="BE136" s="189"/>
      <c r="BF136" s="189"/>
      <c r="BG136" s="189"/>
      <c r="BH136" s="189"/>
      <c r="BI136" s="189"/>
      <c r="BJ136" s="189"/>
      <c r="BK136" s="189"/>
      <c r="BL136" s="189"/>
      <c r="BN136" s="189"/>
      <c r="BO136" s="189"/>
      <c r="BP136" s="189"/>
      <c r="BQ136" s="189"/>
      <c r="BR136" s="189"/>
      <c r="BS136" s="189"/>
      <c r="BT136" s="189"/>
      <c r="BU136" s="189"/>
      <c r="BV136" s="189"/>
      <c r="BW136" s="189"/>
      <c r="BX136" s="189"/>
      <c r="BY136" s="189"/>
      <c r="BZ136" s="189"/>
      <c r="CA136" s="189"/>
      <c r="CB136" s="189"/>
      <c r="CC136" s="189"/>
      <c r="CD136" s="189"/>
      <c r="CE136" s="189"/>
      <c r="CF136" s="189"/>
      <c r="CG136" s="189"/>
      <c r="CH136" s="189"/>
      <c r="CI136" s="189"/>
      <c r="CJ136" s="189"/>
      <c r="CK136" s="189"/>
      <c r="CL136" s="189"/>
      <c r="CM136" s="189"/>
      <c r="CN136" s="189"/>
      <c r="CO136" s="189"/>
      <c r="CP136" s="189"/>
      <c r="CQ136" s="189"/>
      <c r="CR136" s="189"/>
      <c r="CS136" s="189"/>
      <c r="CT136" s="189"/>
      <c r="CU136" s="189"/>
      <c r="CW136" s="189"/>
      <c r="CX136" s="189"/>
      <c r="CY136" s="189"/>
      <c r="CZ136" s="189"/>
      <c r="DA136" s="189"/>
      <c r="DB136" s="189"/>
      <c r="DC136" s="189"/>
      <c r="DD136" s="189"/>
      <c r="DE136" s="189"/>
      <c r="DF136" s="189"/>
      <c r="DG136" s="189"/>
      <c r="DH136" s="189"/>
      <c r="DI136" s="189"/>
      <c r="DJ136" s="189"/>
      <c r="DK136" s="189"/>
      <c r="DL136" s="189"/>
      <c r="DM136" s="189"/>
      <c r="DN136" s="189"/>
      <c r="DO136" s="189"/>
      <c r="DP136" s="189"/>
      <c r="DQ136" s="189"/>
      <c r="DR136" s="194"/>
      <c r="DS136" s="189"/>
      <c r="DT136" s="189"/>
      <c r="DU136" s="189"/>
      <c r="DV136" s="189"/>
      <c r="DW136" s="189"/>
      <c r="DX136" s="189"/>
      <c r="DY136" s="189"/>
      <c r="DZ136" s="189"/>
      <c r="EA136" s="189"/>
      <c r="EB136" s="189"/>
      <c r="EC136" s="189"/>
      <c r="ED136" s="189"/>
      <c r="EE136" s="53" t="s">
        <v>26</v>
      </c>
      <c r="EF136" s="12" t="s">
        <v>156</v>
      </c>
      <c r="EG136" s="189"/>
      <c r="EH136" s="189"/>
      <c r="EI136" s="189"/>
      <c r="EJ136" s="189"/>
      <c r="EK136" s="189"/>
      <c r="EL136" s="189"/>
      <c r="EM136" s="189"/>
      <c r="EN136" s="189"/>
      <c r="EO136" s="189"/>
      <c r="EP136" s="189"/>
      <c r="EQ136" s="189"/>
      <c r="ER136" s="189"/>
      <c r="ES136" s="189"/>
      <c r="ET136" s="189"/>
      <c r="EU136" s="189"/>
      <c r="EV136" s="189"/>
      <c r="EW136" s="189"/>
      <c r="EX136" s="189"/>
      <c r="EY136" s="189"/>
      <c r="EZ136" s="189"/>
      <c r="FA136" s="189"/>
      <c r="FB136" s="194"/>
      <c r="FC136" s="189"/>
      <c r="FD136" s="189"/>
      <c r="FE136" s="189"/>
      <c r="FF136" s="189"/>
      <c r="FG136" s="189"/>
      <c r="FH136" s="189"/>
      <c r="FI136" s="189"/>
      <c r="FJ136" s="189"/>
      <c r="FK136" s="189"/>
      <c r="FL136" s="189"/>
      <c r="FM136" s="189"/>
      <c r="FN136" s="189"/>
      <c r="FO136" s="6"/>
    </row>
    <row r="137" spans="1:171" x14ac:dyDescent="0.2">
      <c r="A137" s="42" t="s">
        <v>26</v>
      </c>
      <c r="B137" s="8" t="s">
        <v>158</v>
      </c>
      <c r="C137" s="28">
        <v>42414</v>
      </c>
      <c r="D137" s="29">
        <v>0.42291666666666666</v>
      </c>
      <c r="E137" s="10">
        <f t="shared" si="1817"/>
        <v>86.083333333333343</v>
      </c>
      <c r="F137" s="76">
        <f t="shared" si="1758"/>
        <v>3.5868055555555558</v>
      </c>
      <c r="G137" s="53">
        <v>4.5999999999999996</v>
      </c>
      <c r="H137" s="53">
        <v>4.6399999999999997</v>
      </c>
      <c r="I137">
        <v>99.2</v>
      </c>
      <c r="J137">
        <v>14</v>
      </c>
      <c r="K137" s="53">
        <f t="shared" si="1759"/>
        <v>4.0000000000000036E-2</v>
      </c>
      <c r="L137" s="53"/>
      <c r="M137">
        <v>3</v>
      </c>
      <c r="N137" s="57">
        <v>32.700000000000003</v>
      </c>
      <c r="O137" s="60">
        <v>0</v>
      </c>
      <c r="P137" s="61">
        <v>2.52</v>
      </c>
      <c r="Q137" s="33">
        <v>2.23</v>
      </c>
      <c r="R137" s="61">
        <v>7.22</v>
      </c>
      <c r="S137" s="60"/>
      <c r="T137" s="60">
        <v>120</v>
      </c>
      <c r="U137" s="75">
        <v>8.8000000000000007</v>
      </c>
      <c r="V137" s="60">
        <v>10</v>
      </c>
      <c r="W137" s="71">
        <f t="shared" si="1760"/>
        <v>231.7</v>
      </c>
      <c r="X137" s="85">
        <f t="shared" si="1761"/>
        <v>64.5</v>
      </c>
      <c r="Y137" s="33">
        <v>0</v>
      </c>
      <c r="Z137" s="33">
        <f t="shared" si="1752"/>
        <v>0</v>
      </c>
      <c r="AA137" s="33">
        <v>8</v>
      </c>
      <c r="AB137" s="33">
        <f t="shared" si="1753"/>
        <v>12</v>
      </c>
      <c r="AC137" s="33">
        <v>0</v>
      </c>
      <c r="AD137" s="33">
        <f t="shared" si="1754"/>
        <v>1.2</v>
      </c>
      <c r="AE137" s="22">
        <f t="shared" si="1755"/>
        <v>86.083333333333343</v>
      </c>
      <c r="AF137" s="54">
        <f t="shared" si="1762"/>
        <v>21.056557971949278</v>
      </c>
      <c r="AG137" s="167">
        <f t="shared" si="1057"/>
        <v>3.2918351683277426E-2</v>
      </c>
      <c r="AH137">
        <f>LN(G137/G135)/(AE137-AE135)</f>
        <v>3.9988204624497078E-2</v>
      </c>
      <c r="AI137" s="22">
        <f t="shared" si="1763"/>
        <v>1029020000</v>
      </c>
      <c r="AJ137" s="174">
        <f t="shared" si="1769"/>
        <v>0.82833755897172501</v>
      </c>
      <c r="AK137" s="174">
        <f t="shared" si="1770"/>
        <v>3.3133502358868999E-2</v>
      </c>
      <c r="AL137" s="178">
        <f>LN(AI137/AI135)/(AE137-AE135)</f>
        <v>3.665450181291928E-2</v>
      </c>
      <c r="AM137" s="187">
        <f t="shared" si="1771"/>
        <v>3.4479166666666661</v>
      </c>
      <c r="AN137" s="187">
        <f>AM136+AM137</f>
        <v>4.6883229166666665</v>
      </c>
      <c r="AO137" s="187">
        <f t="shared" ref="AO137" si="1818">AM136+AM137</f>
        <v>4.6883229166666665</v>
      </c>
      <c r="AP137" s="174"/>
      <c r="AQ137" s="189">
        <f t="shared" si="1764"/>
        <v>37.621151439299126</v>
      </c>
      <c r="AR137" s="189">
        <f t="shared" si="1765"/>
        <v>0</v>
      </c>
      <c r="AS137" s="189">
        <f t="shared" si="1766"/>
        <v>2.4358948685857325</v>
      </c>
      <c r="AT137" s="189">
        <f t="shared" si="1767"/>
        <v>2.2944138506466412</v>
      </c>
      <c r="AU137" s="189">
        <f t="shared" si="1768"/>
        <v>6.9790321234876922</v>
      </c>
      <c r="AV137" s="190" t="s">
        <v>159</v>
      </c>
      <c r="AW137" s="189">
        <f t="shared" si="1773"/>
        <v>12.335809360240447</v>
      </c>
      <c r="AX137" s="189">
        <f t="shared" si="1774"/>
        <v>0</v>
      </c>
      <c r="AY137" s="189">
        <f t="shared" si="1775"/>
        <v>1.5080120223271796</v>
      </c>
      <c r="AZ137" s="189">
        <f t="shared" si="1776"/>
        <v>2.1039072563335814E-3</v>
      </c>
      <c r="BA137" s="189">
        <f t="shared" si="1777"/>
        <v>2.5369471876341763</v>
      </c>
      <c r="BB137" s="190" t="s">
        <v>159</v>
      </c>
      <c r="BC137" s="189">
        <f>(AW136+AW137)/$AN137</f>
        <v>2.5031998795391099</v>
      </c>
      <c r="BD137" s="189">
        <f>(AX136+AX137)/$AN137</f>
        <v>0</v>
      </c>
      <c r="BE137" s="189">
        <f>(AY136+AY137)/$AN137</f>
        <v>0.47309284401940382</v>
      </c>
      <c r="BF137" s="189">
        <f>(AZ136+AZ137)/$AN137</f>
        <v>-5.9274093888832806E-2</v>
      </c>
      <c r="BG137" s="189">
        <f>(BA136+BA137)/$AN137</f>
        <v>0.88239382422392731</v>
      </c>
      <c r="BH137" s="189">
        <f t="shared" ref="BH137" si="1819">(AW136+AW137)/$AN137</f>
        <v>2.5031998795391099</v>
      </c>
      <c r="BI137" s="189">
        <f t="shared" ref="BI137" si="1820">(AX136+AX137)/$AN137</f>
        <v>0</v>
      </c>
      <c r="BJ137" s="189">
        <f t="shared" ref="BJ137" si="1821">(AY136+AY137)/$AN137</f>
        <v>0.47309284401940382</v>
      </c>
      <c r="BK137" s="189">
        <f t="shared" ref="BK137" si="1822">(AZ136+AZ137)/$AN137</f>
        <v>-5.9274093888832806E-2</v>
      </c>
      <c r="BL137" s="189">
        <f t="shared" ref="BL137" si="1823">(BA136+BA137)/$AN137</f>
        <v>0.88239382422392731</v>
      </c>
      <c r="BN137" s="189">
        <v>2.5033611479653568</v>
      </c>
      <c r="BO137" s="189">
        <v>1.7734290525141323</v>
      </c>
      <c r="BP137" s="189">
        <v>2.0623171082035499</v>
      </c>
      <c r="BQ137" s="189">
        <v>2.1459807405446938</v>
      </c>
      <c r="BR137" s="189">
        <v>2.8837918595147401E-2</v>
      </c>
      <c r="BS137" s="189">
        <v>2.378038943615993</v>
      </c>
      <c r="BT137" s="189">
        <v>2.1931476111162334</v>
      </c>
      <c r="BU137" s="189">
        <v>0.63597513054563259</v>
      </c>
      <c r="BV137" s="189">
        <v>0.92211555928846267</v>
      </c>
      <c r="BW137" s="189">
        <v>1.2379339765478166</v>
      </c>
      <c r="BX137" s="189">
        <v>2.1512423095439881</v>
      </c>
      <c r="BY137" s="189">
        <v>3.1653889171271157</v>
      </c>
      <c r="BZ137" s="189">
        <v>2.2773101340109236</v>
      </c>
      <c r="CA137" s="189">
        <v>0.68694672638082854</v>
      </c>
      <c r="CB137" s="189">
        <v>1.1785073361411511</v>
      </c>
      <c r="CC137" s="189">
        <v>4.7812764694145784</v>
      </c>
      <c r="CD137" s="189">
        <v>3.03694334312768</v>
      </c>
      <c r="CE137" s="189">
        <v>2.2753880495981704</v>
      </c>
      <c r="CF137" s="189">
        <v>0.90234915508084357</v>
      </c>
      <c r="CG137" s="189">
        <v>0.66556467038132494</v>
      </c>
      <c r="CH137" s="189">
        <v>2.4836956423961962</v>
      </c>
      <c r="CI137" s="189">
        <v>37.743467003577749</v>
      </c>
      <c r="CJ137" s="189">
        <v>0.3882895629431557</v>
      </c>
      <c r="CK137" s="189">
        <v>8.0106557153515431E-2</v>
      </c>
      <c r="CL137" s="189">
        <v>0</v>
      </c>
      <c r="CM137" s="189">
        <v>0.1544829083422353</v>
      </c>
      <c r="CN137" s="189">
        <v>1.2800343088150705</v>
      </c>
      <c r="CO137" s="189">
        <v>0</v>
      </c>
      <c r="CP137" s="189">
        <v>0</v>
      </c>
      <c r="CQ137" s="189">
        <v>0</v>
      </c>
      <c r="CR137" s="189">
        <v>2.6806384251764914</v>
      </c>
      <c r="CS137" s="189">
        <v>1.2805215078284877</v>
      </c>
      <c r="CT137" s="189">
        <v>2.6076239148347229</v>
      </c>
      <c r="CU137" s="189">
        <v>0</v>
      </c>
      <c r="CW137" s="189">
        <f t="shared" ref="CW137:DQ137" si="1824">(BN137*$W137/1000+($AB138-$AB136)*BN$18/1000)/(($W137+$AA137+$AC137)/1000)</f>
        <v>2.4786752628126325</v>
      </c>
      <c r="CX137" s="189">
        <f t="shared" si="1824"/>
        <v>2.2403345560051005</v>
      </c>
      <c r="CY137" s="189">
        <f t="shared" si="1824"/>
        <v>2.3653027436651937</v>
      </c>
      <c r="CZ137" s="189">
        <f t="shared" si="1824"/>
        <v>3.569888362446421</v>
      </c>
      <c r="DA137" s="189">
        <f t="shared" si="1824"/>
        <v>8.2885561756940535E-2</v>
      </c>
      <c r="DB137" s="189">
        <f t="shared" si="1824"/>
        <v>2.6563616353062383</v>
      </c>
      <c r="DC137" s="189">
        <f t="shared" si="1824"/>
        <v>2.1199511952258292</v>
      </c>
      <c r="DD137" s="189">
        <f t="shared" si="1824"/>
        <v>0.65841155267973805</v>
      </c>
      <c r="DE137" s="189">
        <f t="shared" si="1824"/>
        <v>1.1628819854420349</v>
      </c>
      <c r="DF137" s="189">
        <f t="shared" si="1824"/>
        <v>1.3793433648148208</v>
      </c>
      <c r="DG137" s="189">
        <f t="shared" si="1824"/>
        <v>2.8186024478623235</v>
      </c>
      <c r="DH137" s="189">
        <f t="shared" si="1824"/>
        <v>4.0776287458610456</v>
      </c>
      <c r="DI137" s="189">
        <f t="shared" si="1824"/>
        <v>2.9599393874834039</v>
      </c>
      <c r="DJ137" s="189">
        <f t="shared" si="1824"/>
        <v>0.97948432460881618</v>
      </c>
      <c r="DK137" s="189">
        <f t="shared" si="1824"/>
        <v>1.476449977982945</v>
      </c>
      <c r="DL137" s="189">
        <f t="shared" si="1824"/>
        <v>5.567839725289712</v>
      </c>
      <c r="DM137" s="189">
        <f t="shared" si="1824"/>
        <v>4.2314420570464533</v>
      </c>
      <c r="DN137" s="189">
        <f t="shared" si="1824"/>
        <v>2.8122330853112567</v>
      </c>
      <c r="DO137" s="189">
        <f t="shared" si="1824"/>
        <v>1.1633057571869765</v>
      </c>
      <c r="DP137" s="189">
        <f t="shared" si="1824"/>
        <v>0.80166630454936882</v>
      </c>
      <c r="DQ137" s="189">
        <f t="shared" si="1824"/>
        <v>3.1109522258217668</v>
      </c>
      <c r="DR137" s="194">
        <f>(CI137*$W137/1000+($AB138-$AB136)*CI$18/1000+2220*(AD138-AD136)/1000)/(($W137+$AA137+$AC137)/1000)</f>
        <v>58.448959841907602</v>
      </c>
      <c r="DS137" s="189">
        <f t="shared" ref="DS137:ED137" si="1825">(CJ137*$W137/1000+($AB138-$AB136)*CJ$18/1000)/(($W137+$AA137+$AC137)/1000)</f>
        <v>0.45195565168391533</v>
      </c>
      <c r="DT137" s="189">
        <f t="shared" si="1825"/>
        <v>7.7432996631078541E-2</v>
      </c>
      <c r="DU137" s="189">
        <f t="shared" si="1825"/>
        <v>4.5617274430845931E-3</v>
      </c>
      <c r="DV137" s="189">
        <f t="shared" si="1825"/>
        <v>0.14932703322025831</v>
      </c>
      <c r="DW137" s="189">
        <f t="shared" si="1825"/>
        <v>1.2373130970064743</v>
      </c>
      <c r="DX137" s="189">
        <f t="shared" si="1825"/>
        <v>0</v>
      </c>
      <c r="DY137" s="189">
        <f t="shared" si="1825"/>
        <v>0</v>
      </c>
      <c r="DZ137" s="189">
        <f t="shared" si="1825"/>
        <v>0</v>
      </c>
      <c r="EA137" s="189">
        <f t="shared" si="1825"/>
        <v>2.8453692282517888</v>
      </c>
      <c r="EB137" s="189">
        <f t="shared" si="1825"/>
        <v>1.2472548836446324</v>
      </c>
      <c r="EC137" s="189">
        <f t="shared" si="1825"/>
        <v>2.5205943306933887</v>
      </c>
      <c r="ED137" s="189">
        <f t="shared" si="1825"/>
        <v>0</v>
      </c>
      <c r="EE137" s="53" t="s">
        <v>26</v>
      </c>
      <c r="EF137" s="12" t="s">
        <v>158</v>
      </c>
      <c r="EG137" s="189">
        <f t="shared" ref="EG137" si="1826">BN137-CW135</f>
        <v>1.945068390105261</v>
      </c>
      <c r="EH137" s="189">
        <f t="shared" ref="EH137" si="1827">BO137-CX135</f>
        <v>-0.34198893246689099</v>
      </c>
      <c r="EI137" s="189">
        <f t="shared" ref="EI137" si="1828">BP137-CY135</f>
        <v>0.3818750204541812</v>
      </c>
      <c r="EJ137" s="189">
        <f t="shared" ref="EJ137" si="1829">BQ137-CZ135</f>
        <v>-3.3009929520419661</v>
      </c>
      <c r="EK137" s="189">
        <f t="shared" ref="EK137" si="1830">BR137-DA135</f>
        <v>-0.11054531669215689</v>
      </c>
      <c r="EL137" s="189">
        <f t="shared" ref="EL137" si="1831">BS137-DB135</f>
        <v>0.29594162146173852</v>
      </c>
      <c r="EM137" s="189">
        <f t="shared" ref="EM137" si="1832">BT137-DC135</f>
        <v>-3.3060881898916352</v>
      </c>
      <c r="EN137" s="189">
        <f t="shared" ref="EN137" si="1833">BU137-DD135</f>
        <v>0.47377293403515419</v>
      </c>
      <c r="EO137" s="189">
        <f t="shared" ref="EO137" si="1834">BV137-DE135</f>
        <v>-0.17228049470895535</v>
      </c>
      <c r="EP137" s="189">
        <f t="shared" ref="EP137" si="1835">BW137-DF135</f>
        <v>-8.926632558124048E-2</v>
      </c>
      <c r="EQ137" s="189">
        <f t="shared" ref="EQ137" si="1836">BX137-DG135</f>
        <v>-0.38128076180074588</v>
      </c>
      <c r="ER137" s="189">
        <f t="shared" ref="ER137" si="1837">BY137-DH135</f>
        <v>-0.54243479761925117</v>
      </c>
      <c r="ES137" s="189">
        <f t="shared" ref="ES137" si="1838">BZ137-DI135</f>
        <v>-0.53791642988618893</v>
      </c>
      <c r="ET137" s="189">
        <f t="shared" ref="ET137" si="1839">CA137-DJ135</f>
        <v>-0.1363171447561522</v>
      </c>
      <c r="EU137" s="189">
        <f t="shared" ref="EU137" si="1840">CB137-DK135</f>
        <v>-0.28442195899944211</v>
      </c>
      <c r="EV137" s="189">
        <f t="shared" ref="EV137" si="1841">CC137-DL135</f>
        <v>-0.33456250619041761</v>
      </c>
      <c r="EW137" s="189">
        <f t="shared" ref="EW137" si="1842">CD137-DM135</f>
        <v>-1.9067356622936797</v>
      </c>
      <c r="EX137" s="189">
        <f t="shared" ref="EX137" si="1843">CE137-DN135</f>
        <v>-0.48919905169140643</v>
      </c>
      <c r="EY137" s="189">
        <f t="shared" ref="EY137" si="1844">CF137-DO135</f>
        <v>-6.2770595957424291E-2</v>
      </c>
      <c r="EZ137" s="189">
        <f t="shared" ref="EZ137" si="1845">CG137-DP135</f>
        <v>-0.2054223736562697</v>
      </c>
      <c r="FA137" s="189">
        <f t="shared" ref="FA137" si="1846">CH137-DQ135</f>
        <v>-0.48579484038550813</v>
      </c>
      <c r="FB137" s="194">
        <f>CI137-DR135</f>
        <v>-10.556803285113645</v>
      </c>
      <c r="FC137" s="189">
        <f t="shared" ref="FC137" si="1847">CJ137-DS135</f>
        <v>0.14287536645551246</v>
      </c>
      <c r="FD137" s="189">
        <f t="shared" ref="FD137" si="1848">CK137-DT135</f>
        <v>2.7294868733397169E-2</v>
      </c>
      <c r="FE137" s="189">
        <f t="shared" ref="FE137" si="1849">CL137-DU135</f>
        <v>-8.119297318364007E-4</v>
      </c>
      <c r="FF137" s="189">
        <f t="shared" ref="FF137" si="1850">CM137-DV135</f>
        <v>0.1544829083422353</v>
      </c>
      <c r="FG137" s="189">
        <f t="shared" ref="FG137" si="1851">CN137-DW135</f>
        <v>0.85879506020008711</v>
      </c>
      <c r="FH137" s="189">
        <f t="shared" ref="FH137" si="1852">CO137-DX135</f>
        <v>0</v>
      </c>
      <c r="FI137" s="189">
        <f t="shared" ref="FI137" si="1853">CP137-DY135</f>
        <v>0</v>
      </c>
      <c r="FJ137" s="189">
        <f t="shared" ref="FJ137" si="1854">CQ137-DZ135</f>
        <v>0</v>
      </c>
      <c r="FK137" s="189">
        <f t="shared" ref="FK137" si="1855">CR137-EA135</f>
        <v>1.3867834881469057</v>
      </c>
      <c r="FL137" s="189">
        <f t="shared" ref="FL137" si="1856">CS137-EB135</f>
        <v>-3.4821125979891479</v>
      </c>
      <c r="FM137" s="189">
        <f t="shared" ref="FM137" si="1857">CT137-EC135</f>
        <v>0.47134481495715219</v>
      </c>
      <c r="FN137" s="189">
        <f t="shared" ref="FN137" si="1858">CU137-ED135</f>
        <v>0</v>
      </c>
      <c r="FO137" s="198">
        <f>BA136+BA137</f>
        <v>4.1369471876341768</v>
      </c>
    </row>
    <row r="138" spans="1:171" x14ac:dyDescent="0.2">
      <c r="A138" s="42" t="s">
        <v>26</v>
      </c>
      <c r="B138" s="12" t="s">
        <v>161</v>
      </c>
      <c r="C138" s="28">
        <v>42415</v>
      </c>
      <c r="D138" s="29">
        <v>0.42986111111111108</v>
      </c>
      <c r="E138" s="10">
        <f t="shared" si="1817"/>
        <v>110.25</v>
      </c>
      <c r="F138" s="76">
        <f t="shared" si="1758"/>
        <v>4.59375</v>
      </c>
      <c r="G138" s="53">
        <v>7.52</v>
      </c>
      <c r="H138" s="53">
        <v>7.6</v>
      </c>
      <c r="I138">
        <v>99.2</v>
      </c>
      <c r="J138">
        <v>14.1</v>
      </c>
      <c r="K138" s="53">
        <f t="shared" si="1759"/>
        <v>8.0000000000000071E-2</v>
      </c>
      <c r="L138" s="53"/>
      <c r="M138">
        <v>0</v>
      </c>
      <c r="N138" s="57">
        <v>29.3</v>
      </c>
      <c r="O138" s="60">
        <v>0</v>
      </c>
      <c r="P138" s="61">
        <v>0</v>
      </c>
      <c r="Q138" s="33">
        <v>2.69</v>
      </c>
      <c r="R138" s="61">
        <v>7.16</v>
      </c>
      <c r="S138" s="60"/>
      <c r="T138" s="60">
        <v>115</v>
      </c>
      <c r="U138" s="75">
        <v>7.78</v>
      </c>
      <c r="V138" s="57">
        <v>4</v>
      </c>
      <c r="W138" s="71">
        <f t="shared" si="1760"/>
        <v>234.99999999999997</v>
      </c>
      <c r="X138" s="85">
        <f t="shared" si="1761"/>
        <v>68.5</v>
      </c>
      <c r="Y138" s="33">
        <v>0</v>
      </c>
      <c r="Z138" s="33">
        <f t="shared" si="1752"/>
        <v>0</v>
      </c>
      <c r="AA138" s="33">
        <v>12.6</v>
      </c>
      <c r="AB138" s="33">
        <f t="shared" si="1753"/>
        <v>24.6</v>
      </c>
      <c r="AC138" s="33">
        <v>0.7</v>
      </c>
      <c r="AD138" s="33">
        <f t="shared" si="1754"/>
        <v>1.9</v>
      </c>
      <c r="AE138" s="22">
        <f t="shared" si="1755"/>
        <v>110.25</v>
      </c>
      <c r="AF138" s="54">
        <f t="shared" si="1762"/>
        <v>34.080817287628292</v>
      </c>
      <c r="AG138" s="167">
        <f t="shared" si="1057"/>
        <v>2.0338337977932393E-2</v>
      </c>
      <c r="AH138"/>
      <c r="AI138" s="22">
        <f t="shared" si="1763"/>
        <v>1667183999.9999998</v>
      </c>
      <c r="AJ138" s="174">
        <f t="shared" si="1769"/>
        <v>0.48252908259288085</v>
      </c>
      <c r="AK138" s="174">
        <f t="shared" si="1770"/>
        <v>1.9966720659015766E-2</v>
      </c>
      <c r="AL138" s="178"/>
      <c r="AM138" s="187">
        <f t="shared" si="1771"/>
        <v>6.1020833333333302</v>
      </c>
      <c r="AN138" s="187"/>
      <c r="AO138" s="187"/>
      <c r="AP138" s="174"/>
      <c r="AQ138" s="189">
        <f t="shared" si="1764"/>
        <v>43.130849778493761</v>
      </c>
      <c r="AR138" s="189">
        <f t="shared" si="1765"/>
        <v>0</v>
      </c>
      <c r="AS138" s="189">
        <f t="shared" si="1766"/>
        <v>0</v>
      </c>
      <c r="AT138" s="189">
        <f t="shared" si="1767"/>
        <v>2.7570116794200565</v>
      </c>
      <c r="AU138" s="189">
        <f t="shared" si="1768"/>
        <v>6.7764800644381804</v>
      </c>
      <c r="AV138" s="190" t="s">
        <v>162</v>
      </c>
      <c r="AW138" s="189">
        <f t="shared" si="1773"/>
        <v>8.3211514392991255</v>
      </c>
      <c r="AX138" s="189">
        <f t="shared" si="1774"/>
        <v>0</v>
      </c>
      <c r="AY138" s="189">
        <f t="shared" si="1775"/>
        <v>2.4358948685857325</v>
      </c>
      <c r="AZ138" s="189">
        <f t="shared" si="1776"/>
        <v>-0.39558614935335878</v>
      </c>
      <c r="BA138" s="189">
        <f t="shared" si="1777"/>
        <v>0.18096787651230795</v>
      </c>
      <c r="BB138" s="190" t="s">
        <v>162</v>
      </c>
      <c r="BC138" s="189"/>
      <c r="BD138" s="189"/>
      <c r="BE138" s="189"/>
      <c r="BF138" s="189"/>
      <c r="BG138" s="189"/>
      <c r="BH138" s="189"/>
      <c r="BI138" s="189"/>
      <c r="BJ138" s="189"/>
      <c r="BK138" s="189"/>
      <c r="BL138" s="189"/>
      <c r="BN138" s="189"/>
      <c r="BO138" s="189"/>
      <c r="BP138" s="189"/>
      <c r="BQ138" s="189"/>
      <c r="BR138" s="189"/>
      <c r="BS138" s="189"/>
      <c r="BT138" s="189"/>
      <c r="BU138" s="189"/>
      <c r="BV138" s="189"/>
      <c r="BW138" s="189"/>
      <c r="BX138" s="189"/>
      <c r="BY138" s="189"/>
      <c r="BZ138" s="189"/>
      <c r="CA138" s="189"/>
      <c r="CB138" s="189"/>
      <c r="CC138" s="189"/>
      <c r="CD138" s="189"/>
      <c r="CE138" s="189"/>
      <c r="CF138" s="189"/>
      <c r="CG138" s="189"/>
      <c r="CH138" s="189"/>
      <c r="CI138" s="189"/>
      <c r="CJ138" s="189"/>
      <c r="CK138" s="189"/>
      <c r="CL138" s="189"/>
      <c r="CM138" s="189"/>
      <c r="CN138" s="189"/>
      <c r="CO138" s="189"/>
      <c r="CP138" s="189"/>
      <c r="CQ138" s="189"/>
      <c r="CR138" s="189"/>
      <c r="CS138" s="189"/>
      <c r="CT138" s="189"/>
      <c r="CU138" s="189"/>
      <c r="CW138" s="189"/>
      <c r="CX138" s="189"/>
      <c r="CY138" s="189"/>
      <c r="CZ138" s="189"/>
      <c r="DA138" s="189"/>
      <c r="DB138" s="189"/>
      <c r="DC138" s="189"/>
      <c r="DD138" s="189"/>
      <c r="DE138" s="189"/>
      <c r="DF138" s="189"/>
      <c r="DG138" s="189"/>
      <c r="DH138" s="189"/>
      <c r="DI138" s="189"/>
      <c r="DJ138" s="189"/>
      <c r="DK138" s="189"/>
      <c r="DL138" s="189"/>
      <c r="DM138" s="189"/>
      <c r="DN138" s="189"/>
      <c r="DO138" s="189"/>
      <c r="DP138" s="189"/>
      <c r="DQ138" s="189"/>
      <c r="DR138" s="194"/>
      <c r="DS138" s="189"/>
      <c r="DT138" s="189"/>
      <c r="DU138" s="189"/>
      <c r="DV138" s="189"/>
      <c r="DW138" s="189"/>
      <c r="DX138" s="189"/>
      <c r="DY138" s="189"/>
      <c r="DZ138" s="189"/>
      <c r="EA138" s="189"/>
      <c r="EB138" s="189"/>
      <c r="EC138" s="189"/>
      <c r="ED138" s="189"/>
      <c r="EE138" s="53" t="s">
        <v>26</v>
      </c>
      <c r="EF138" s="12" t="s">
        <v>161</v>
      </c>
      <c r="EG138" s="189"/>
      <c r="EH138" s="189"/>
      <c r="EI138" s="189"/>
      <c r="EJ138" s="189"/>
      <c r="EK138" s="189"/>
      <c r="EL138" s="189"/>
      <c r="EM138" s="189"/>
      <c r="EN138" s="189"/>
      <c r="EO138" s="189"/>
      <c r="EP138" s="189"/>
      <c r="EQ138" s="189"/>
      <c r="ER138" s="189"/>
      <c r="ES138" s="189"/>
      <c r="ET138" s="189"/>
      <c r="EU138" s="189"/>
      <c r="EV138" s="189"/>
      <c r="EW138" s="189"/>
      <c r="EX138" s="189"/>
      <c r="EY138" s="189"/>
      <c r="EZ138" s="189"/>
      <c r="FA138" s="189"/>
      <c r="FB138" s="194"/>
      <c r="FC138" s="189"/>
      <c r="FD138" s="189"/>
      <c r="FE138" s="189"/>
      <c r="FF138" s="189"/>
      <c r="FG138" s="189"/>
      <c r="FH138" s="189"/>
      <c r="FI138" s="189"/>
      <c r="FJ138" s="189"/>
      <c r="FK138" s="189"/>
      <c r="FL138" s="189"/>
      <c r="FM138" s="189"/>
      <c r="FN138" s="189"/>
      <c r="FO138" s="6"/>
    </row>
    <row r="139" spans="1:171" x14ac:dyDescent="0.2">
      <c r="A139" s="42" t="s">
        <v>26</v>
      </c>
      <c r="B139" s="12" t="s">
        <v>163</v>
      </c>
      <c r="C139" s="28">
        <v>42416</v>
      </c>
      <c r="D139" s="29">
        <v>0.37986111111111115</v>
      </c>
      <c r="E139" s="10">
        <f t="shared" si="1817"/>
        <v>133.05000000000001</v>
      </c>
      <c r="F139" s="79">
        <f t="shared" si="1758"/>
        <v>5.5437500000000002</v>
      </c>
      <c r="G139" s="53">
        <v>11.9</v>
      </c>
      <c r="H139" s="53">
        <v>12</v>
      </c>
      <c r="I139">
        <v>98.6</v>
      </c>
      <c r="J139">
        <v>14.7</v>
      </c>
      <c r="K139" s="53">
        <f t="shared" si="1759"/>
        <v>9.9999999999999645E-2</v>
      </c>
      <c r="L139" s="53"/>
      <c r="M139">
        <v>4</v>
      </c>
      <c r="N139" s="57">
        <v>37.6</v>
      </c>
      <c r="O139" s="60">
        <v>0</v>
      </c>
      <c r="P139" s="61">
        <v>0.23</v>
      </c>
      <c r="Q139" s="33">
        <v>2.7</v>
      </c>
      <c r="R139" s="61">
        <v>2.4300000000000002</v>
      </c>
      <c r="S139" s="60"/>
      <c r="T139" s="60">
        <v>108</v>
      </c>
      <c r="U139" s="75">
        <v>6.84</v>
      </c>
      <c r="V139" s="60">
        <v>9.5</v>
      </c>
      <c r="W139" s="71">
        <f t="shared" si="1760"/>
        <v>246.39999999999998</v>
      </c>
      <c r="X139" s="85">
        <f t="shared" si="1761"/>
        <v>78</v>
      </c>
      <c r="Y139" s="33">
        <v>0</v>
      </c>
      <c r="Z139" s="33">
        <f t="shared" si="1752"/>
        <v>0</v>
      </c>
      <c r="AA139" s="33">
        <v>15.4</v>
      </c>
      <c r="AB139" s="33">
        <f t="shared" si="1753"/>
        <v>40</v>
      </c>
      <c r="AC139" s="33">
        <v>0</v>
      </c>
      <c r="AD139" s="33">
        <f t="shared" si="1754"/>
        <v>1.9</v>
      </c>
      <c r="AE139" s="22">
        <f t="shared" si="1755"/>
        <v>133.05000000000001</v>
      </c>
      <c r="AF139" s="54">
        <f t="shared" si="1762"/>
        <v>34.432921158543429</v>
      </c>
      <c r="AG139" s="167">
        <f t="shared" si="1057"/>
        <v>2.0130362375251541E-2</v>
      </c>
      <c r="AH139">
        <f>LN(G139/G137)/(AE139-AE137)</f>
        <v>2.0237376081386114E-2</v>
      </c>
      <c r="AI139" s="22">
        <f t="shared" si="1763"/>
        <v>2748899999.9999995</v>
      </c>
      <c r="AJ139" s="174">
        <f t="shared" si="1769"/>
        <v>0.50006485605526296</v>
      </c>
      <c r="AK139" s="174">
        <f t="shared" si="1770"/>
        <v>2.1932669125230821E-2</v>
      </c>
      <c r="AL139" s="178">
        <f>LN(AI139/AI137)/(AE139-AE137)</f>
        <v>2.0921091667455156E-2</v>
      </c>
      <c r="AM139" s="187">
        <f t="shared" si="1771"/>
        <v>9.2245000000000044</v>
      </c>
      <c r="AN139" s="187">
        <f>AM138+AM139</f>
        <v>15.326583333333335</v>
      </c>
      <c r="AO139" s="187">
        <f t="shared" ref="AO139" si="1859">AM138+AM139</f>
        <v>15.326583333333335</v>
      </c>
      <c r="AP139" s="174"/>
      <c r="AQ139" s="189">
        <f t="shared" si="1764"/>
        <v>45.985294117647065</v>
      </c>
      <c r="AR139" s="189">
        <f t="shared" si="1765"/>
        <v>0</v>
      </c>
      <c r="AS139" s="189">
        <f t="shared" si="1766"/>
        <v>0.21647058823529414</v>
      </c>
      <c r="AT139" s="189">
        <f t="shared" si="1767"/>
        <v>2.7858823529411767</v>
      </c>
      <c r="AU139" s="189">
        <f t="shared" si="1768"/>
        <v>2.2870588235294118</v>
      </c>
      <c r="AV139" s="190" t="s">
        <v>164</v>
      </c>
      <c r="AW139" s="189">
        <f t="shared" si="1773"/>
        <v>5.53084977849376</v>
      </c>
      <c r="AX139" s="189">
        <f t="shared" si="1774"/>
        <v>0</v>
      </c>
      <c r="AY139" s="189">
        <f t="shared" si="1775"/>
        <v>-0.23</v>
      </c>
      <c r="AZ139" s="189">
        <f t="shared" si="1776"/>
        <v>5.701167942005636E-2</v>
      </c>
      <c r="BA139" s="189">
        <f t="shared" si="1777"/>
        <v>-4.3464800644381807</v>
      </c>
      <c r="BB139" s="190" t="s">
        <v>164</v>
      </c>
      <c r="BC139" s="189">
        <f>(AW138+AW139)/$AN139</f>
        <v>0.90378924751393064</v>
      </c>
      <c r="BD139" s="189">
        <f>(AX138+AX139)/$AN139</f>
        <v>0</v>
      </c>
      <c r="BE139" s="189">
        <f>(AY138+AY139)/$AN139</f>
        <v>0.14392606757881887</v>
      </c>
      <c r="BF139" s="189">
        <f>(AZ138+AZ139)/$AN139</f>
        <v>-2.2090668387712138E-2</v>
      </c>
      <c r="BG139" s="189">
        <f>(BA138+BA139)/$AN139</f>
        <v>-0.27178348215850712</v>
      </c>
      <c r="BH139" s="189">
        <f t="shared" ref="BH139" si="1860">(AW138+AW139)/$AN139</f>
        <v>0.90378924751393064</v>
      </c>
      <c r="BI139" s="189">
        <f t="shared" ref="BI139" si="1861">(AX138+AX139)/$AN139</f>
        <v>0</v>
      </c>
      <c r="BJ139" s="189">
        <f t="shared" ref="BJ139" si="1862">(AY138+AY139)/$AN139</f>
        <v>0.14392606757881887</v>
      </c>
      <c r="BK139" s="189">
        <f t="shared" ref="BK139" si="1863">(AZ138+AZ139)/$AN139</f>
        <v>-2.2090668387712138E-2</v>
      </c>
      <c r="BL139" s="189">
        <f t="shared" ref="BL139" si="1864">(BA138+BA139)/$AN139</f>
        <v>-0.27178348215850712</v>
      </c>
      <c r="BN139" s="189">
        <v>8.4094603606844487</v>
      </c>
      <c r="BO139" s="189">
        <v>1.4137039174861468</v>
      </c>
      <c r="BP139" s="189">
        <v>2.164003005680458</v>
      </c>
      <c r="BQ139" s="189">
        <v>4.4960112211250639E-2</v>
      </c>
      <c r="BR139" s="189">
        <v>0</v>
      </c>
      <c r="BS139" s="189">
        <v>2.8101460199559725</v>
      </c>
      <c r="BT139" s="189">
        <v>2.5294104063077315E-2</v>
      </c>
      <c r="BU139" s="189">
        <v>1.8751414190447704</v>
      </c>
      <c r="BV139" s="189">
        <v>0.85598316545230235</v>
      </c>
      <c r="BW139" s="189">
        <v>1.4156308083997011</v>
      </c>
      <c r="BX139" s="189">
        <v>1.8485944981092215</v>
      </c>
      <c r="BY139" s="189">
        <v>2.6148036933871808</v>
      </c>
      <c r="BZ139" s="189">
        <v>1.9488654578927238</v>
      </c>
      <c r="CA139" s="189">
        <v>0.65997035166324558</v>
      </c>
      <c r="CB139" s="189">
        <v>1.0062499547095403</v>
      </c>
      <c r="CC139" s="189">
        <v>4.7426928903278975</v>
      </c>
      <c r="CD139" s="189">
        <v>1.1730904235223767</v>
      </c>
      <c r="CE139" s="189">
        <v>2.2201271240180858</v>
      </c>
      <c r="CF139" s="189">
        <v>0.9684972674976754</v>
      </c>
      <c r="CG139" s="189">
        <v>0.43813850552949762</v>
      </c>
      <c r="CH139" s="189">
        <v>2.0995715347959139</v>
      </c>
      <c r="CI139" s="189">
        <v>37.848425619988923</v>
      </c>
      <c r="CJ139" s="189">
        <v>0.8623363328956648</v>
      </c>
      <c r="CK139" s="189">
        <v>0.32447705026743862</v>
      </c>
      <c r="CL139" s="189">
        <v>4.0453248248475598E-2</v>
      </c>
      <c r="CM139" s="189">
        <v>0.48875752321317245</v>
      </c>
      <c r="CN139" s="189">
        <v>2.8439178533198044</v>
      </c>
      <c r="CO139" s="189">
        <v>1.5119838833624236E-2</v>
      </c>
      <c r="CP139" s="189">
        <v>0.18873330843102257</v>
      </c>
      <c r="CQ139" s="189">
        <v>0.52541514606630246</v>
      </c>
      <c r="CR139" s="189">
        <v>0.59361228121869836</v>
      </c>
      <c r="CS139" s="189">
        <v>0.86497240847913848</v>
      </c>
      <c r="CT139" s="189">
        <v>3.0384814160247124</v>
      </c>
      <c r="CU139" s="189">
        <v>0</v>
      </c>
      <c r="CW139" s="189">
        <f t="shared" ref="CW139:DQ139" si="1865">(BN139*$W139/1000+($AB140-$AB138)*BN$18/1000)/(($W139+$AA139+$AC139)/1000)</f>
        <v>7.9550765773678167</v>
      </c>
      <c r="CX139" s="189">
        <f t="shared" si="1865"/>
        <v>1.6906381862088298</v>
      </c>
      <c r="CY139" s="189">
        <f t="shared" si="1865"/>
        <v>2.2912038388294218</v>
      </c>
      <c r="CZ139" s="189">
        <f t="shared" si="1865"/>
        <v>1.0659547569361218</v>
      </c>
      <c r="DA139" s="189">
        <f t="shared" si="1865"/>
        <v>3.7652551155462566E-2</v>
      </c>
      <c r="DB139" s="189">
        <f t="shared" si="1865"/>
        <v>2.8896698712866025</v>
      </c>
      <c r="DC139" s="189">
        <f t="shared" si="1865"/>
        <v>2.3806215588778649E-2</v>
      </c>
      <c r="DD139" s="189">
        <f t="shared" si="1865"/>
        <v>1.7947242237209207</v>
      </c>
      <c r="DE139" s="189">
        <f t="shared" si="1865"/>
        <v>0.99149254185150715</v>
      </c>
      <c r="DF139" s="189">
        <f t="shared" si="1865"/>
        <v>1.4574278030511849</v>
      </c>
      <c r="DG139" s="189">
        <f t="shared" si="1865"/>
        <v>2.245782153649504</v>
      </c>
      <c r="DH139" s="189">
        <f t="shared" si="1865"/>
        <v>3.1576993021843371</v>
      </c>
      <c r="DI139" s="189">
        <f t="shared" si="1865"/>
        <v>2.3534859167643711</v>
      </c>
      <c r="DJ139" s="189">
        <f t="shared" si="1865"/>
        <v>0.83707328387921487</v>
      </c>
      <c r="DK139" s="189">
        <f t="shared" si="1865"/>
        <v>1.1779123215615983</v>
      </c>
      <c r="DL139" s="189">
        <f t="shared" si="1865"/>
        <v>5.1113106820121672</v>
      </c>
      <c r="DM139" s="189">
        <f t="shared" si="1865"/>
        <v>1.9910550887045309</v>
      </c>
      <c r="DN139" s="189">
        <f t="shared" si="1865"/>
        <v>2.5089627628028932</v>
      </c>
      <c r="DO139" s="189">
        <f t="shared" si="1865"/>
        <v>1.1107561111728173</v>
      </c>
      <c r="DP139" s="189">
        <f t="shared" si="1865"/>
        <v>0.52072681466491477</v>
      </c>
      <c r="DQ139" s="189">
        <f t="shared" si="1865"/>
        <v>2.4621409082096286</v>
      </c>
      <c r="DR139" s="194">
        <f>(CI139*$W139/1000+($AB140-$AB138)*CI$18/1000+2220*(AD140-AD138)/1000)/(($W139+$AA139+$AC139)/1000)</f>
        <v>46.219004722229123</v>
      </c>
      <c r="DS139" s="189">
        <f t="shared" ref="DS139:ED139" si="1866">(CJ139*$W139/1000+($AB140-$AB138)*CJ$18/1000)/(($W139+$AA139+$AC139)/1000)</f>
        <v>0.8640580619563577</v>
      </c>
      <c r="DT139" s="189">
        <f t="shared" si="1866"/>
        <v>0.30539016495758931</v>
      </c>
      <c r="DU139" s="189">
        <f t="shared" si="1866"/>
        <v>4.1195992834965542E-2</v>
      </c>
      <c r="DV139" s="189">
        <f t="shared" si="1866"/>
        <v>0.46000708067122115</v>
      </c>
      <c r="DW139" s="189">
        <f t="shared" si="1866"/>
        <v>2.676628567830404</v>
      </c>
      <c r="DX139" s="189">
        <f t="shared" si="1866"/>
        <v>1.4230436549293398E-2</v>
      </c>
      <c r="DY139" s="189">
        <f t="shared" si="1866"/>
        <v>0.17763134911155065</v>
      </c>
      <c r="DZ139" s="189">
        <f t="shared" si="1866"/>
        <v>0.49450837276828458</v>
      </c>
      <c r="EA139" s="189">
        <f t="shared" si="1866"/>
        <v>0.73268329179966785</v>
      </c>
      <c r="EB139" s="189">
        <f t="shared" si="1866"/>
        <v>0.82057415214300922</v>
      </c>
      <c r="EC139" s="189">
        <f t="shared" si="1866"/>
        <v>2.859747215082082</v>
      </c>
      <c r="ED139" s="189">
        <f t="shared" si="1866"/>
        <v>0</v>
      </c>
      <c r="EE139" s="53" t="s">
        <v>26</v>
      </c>
      <c r="EF139" s="12" t="s">
        <v>163</v>
      </c>
      <c r="EG139" s="189">
        <f t="shared" ref="EG139" si="1867">BN139-CW137</f>
        <v>5.9307850978718157</v>
      </c>
      <c r="EH139" s="189">
        <f t="shared" ref="EH139" si="1868">BO139-CX137</f>
        <v>-0.82663063851895369</v>
      </c>
      <c r="EI139" s="189">
        <f t="shared" ref="EI139" si="1869">BP139-CY137</f>
        <v>-0.20129973798473566</v>
      </c>
      <c r="EJ139" s="189">
        <f t="shared" ref="EJ139" si="1870">BQ139-CZ137</f>
        <v>-3.5249282502351704</v>
      </c>
      <c r="EK139" s="189">
        <f t="shared" ref="EK139" si="1871">BR139-DA137</f>
        <v>-8.2885561756940535E-2</v>
      </c>
      <c r="EL139" s="189">
        <f t="shared" ref="EL139" si="1872">BS139-DB137</f>
        <v>0.15378438464973421</v>
      </c>
      <c r="EM139" s="189">
        <f t="shared" ref="EM139" si="1873">BT139-DC137</f>
        <v>-2.0946570911627518</v>
      </c>
      <c r="EN139" s="189">
        <f t="shared" ref="EN139" si="1874">BU139-DD137</f>
        <v>1.2167298663650323</v>
      </c>
      <c r="EO139" s="189">
        <f t="shared" ref="EO139" si="1875">BV139-DE137</f>
        <v>-0.30689881998973256</v>
      </c>
      <c r="EP139" s="189">
        <f t="shared" ref="EP139" si="1876">BW139-DF137</f>
        <v>3.6287443584880341E-2</v>
      </c>
      <c r="EQ139" s="189">
        <f t="shared" ref="EQ139" si="1877">BX139-DG137</f>
        <v>-0.97000794975310201</v>
      </c>
      <c r="ER139" s="189">
        <f t="shared" ref="ER139" si="1878">BY139-DH137</f>
        <v>-1.4628250524738649</v>
      </c>
      <c r="ES139" s="189">
        <f t="shared" ref="ES139" si="1879">BZ139-DI137</f>
        <v>-1.0110739295906801</v>
      </c>
      <c r="ET139" s="189">
        <f t="shared" ref="ET139" si="1880">CA139-DJ137</f>
        <v>-0.3195139729455706</v>
      </c>
      <c r="EU139" s="189">
        <f t="shared" ref="EU139" si="1881">CB139-DK137</f>
        <v>-0.47020002327340471</v>
      </c>
      <c r="EV139" s="189">
        <f t="shared" ref="EV139" si="1882">CC139-DL137</f>
        <v>-0.82514683496181451</v>
      </c>
      <c r="EW139" s="189">
        <f t="shared" ref="EW139" si="1883">CD139-DM137</f>
        <v>-3.0583516335240768</v>
      </c>
      <c r="EX139" s="189">
        <f t="shared" ref="EX139" si="1884">CE139-DN137</f>
        <v>-0.59210596129317095</v>
      </c>
      <c r="EY139" s="189">
        <f t="shared" ref="EY139" si="1885">CF139-DO137</f>
        <v>-0.19480848968930109</v>
      </c>
      <c r="EZ139" s="189">
        <f t="shared" ref="EZ139" si="1886">CG139-DP137</f>
        <v>-0.3635277990198712</v>
      </c>
      <c r="FA139" s="189">
        <f t="shared" ref="FA139" si="1887">CH139-DQ137</f>
        <v>-1.0113806910258529</v>
      </c>
      <c r="FB139" s="194">
        <f>CI139-DR137</f>
        <v>-20.600534221918679</v>
      </c>
      <c r="FC139" s="189">
        <f t="shared" ref="FC139" si="1888">CJ139-DS137</f>
        <v>0.41038068121174948</v>
      </c>
      <c r="FD139" s="189">
        <f t="shared" ref="FD139" si="1889">CK139-DT137</f>
        <v>0.24704405363636006</v>
      </c>
      <c r="FE139" s="189">
        <f t="shared" ref="FE139" si="1890">CL139-DU137</f>
        <v>3.5891520805391007E-2</v>
      </c>
      <c r="FF139" s="189">
        <f t="shared" ref="FF139" si="1891">CM139-DV137</f>
        <v>0.33943048999291414</v>
      </c>
      <c r="FG139" s="189">
        <f t="shared" ref="FG139" si="1892">CN139-DW137</f>
        <v>1.6066047563133301</v>
      </c>
      <c r="FH139" s="189">
        <f t="shared" ref="FH139" si="1893">CO139-DX137</f>
        <v>1.5119838833624236E-2</v>
      </c>
      <c r="FI139" s="189">
        <f t="shared" ref="FI139" si="1894">CP139-DY137</f>
        <v>0.18873330843102257</v>
      </c>
      <c r="FJ139" s="189">
        <f t="shared" ref="FJ139" si="1895">CQ139-DZ137</f>
        <v>0.52541514606630246</v>
      </c>
      <c r="FK139" s="189">
        <f t="shared" ref="FK139" si="1896">CR139-EA137</f>
        <v>-2.2517569470330905</v>
      </c>
      <c r="FL139" s="189">
        <f t="shared" ref="FL139" si="1897">CS139-EB137</f>
        <v>-0.38228247516549396</v>
      </c>
      <c r="FM139" s="189">
        <f t="shared" ref="FM139" si="1898">CT139-EC137</f>
        <v>0.51788708533132377</v>
      </c>
      <c r="FN139" s="189">
        <f t="shared" ref="FN139" si="1899">CU139-ED137</f>
        <v>0</v>
      </c>
      <c r="FO139" s="198">
        <f>BA138+BA139</f>
        <v>-4.1655121879258727</v>
      </c>
    </row>
    <row r="140" spans="1:171" x14ac:dyDescent="0.2">
      <c r="A140" s="42" t="s">
        <v>26</v>
      </c>
      <c r="B140" s="12" t="s">
        <v>166</v>
      </c>
      <c r="C140" s="28">
        <v>42417</v>
      </c>
      <c r="D140" s="62">
        <v>0.41944444444444445</v>
      </c>
      <c r="E140" s="10">
        <f t="shared" si="1817"/>
        <v>158</v>
      </c>
      <c r="F140" s="79">
        <f t="shared" si="1758"/>
        <v>6.5833333333333339</v>
      </c>
      <c r="G140" s="53">
        <v>15.9</v>
      </c>
      <c r="H140" s="53">
        <v>16</v>
      </c>
      <c r="I140">
        <v>99</v>
      </c>
      <c r="J140">
        <v>14.3</v>
      </c>
      <c r="K140" s="53">
        <f t="shared" si="1759"/>
        <v>9.9999999999999645E-2</v>
      </c>
      <c r="L140" s="53"/>
      <c r="M140">
        <v>3</v>
      </c>
      <c r="N140" s="57">
        <v>34.4</v>
      </c>
      <c r="O140" s="60">
        <v>0</v>
      </c>
      <c r="P140" s="61">
        <v>0</v>
      </c>
      <c r="Q140" s="33">
        <v>2.77</v>
      </c>
      <c r="R140" s="61">
        <v>3.07</v>
      </c>
      <c r="S140" s="60"/>
      <c r="T140" s="60">
        <v>100</v>
      </c>
      <c r="U140" s="75">
        <v>5.85</v>
      </c>
      <c r="V140" s="60">
        <v>4</v>
      </c>
      <c r="W140" s="71">
        <f t="shared" si="1760"/>
        <v>236.89999999999998</v>
      </c>
      <c r="X140" s="85">
        <f t="shared" si="1761"/>
        <v>82</v>
      </c>
      <c r="Y140" s="33">
        <v>0</v>
      </c>
      <c r="Z140" s="33">
        <f t="shared" si="1752"/>
        <v>0</v>
      </c>
      <c r="AA140" s="33">
        <v>0</v>
      </c>
      <c r="AB140" s="33">
        <f t="shared" si="1753"/>
        <v>40</v>
      </c>
      <c r="AC140" s="33">
        <v>0</v>
      </c>
      <c r="AD140" s="33">
        <f t="shared" si="1754"/>
        <v>1.9</v>
      </c>
      <c r="AE140" s="22">
        <f t="shared" si="1755"/>
        <v>158</v>
      </c>
      <c r="AF140" s="54">
        <f t="shared" si="1762"/>
        <v>59.679687471823115</v>
      </c>
      <c r="AG140" s="167">
        <f t="shared" si="1057"/>
        <v>1.1614457278905902E-2</v>
      </c>
      <c r="AH140"/>
      <c r="AI140" s="22">
        <f t="shared" si="1763"/>
        <v>3766709999.9999995</v>
      </c>
      <c r="AJ140" s="174">
        <f t="shared" si="1769"/>
        <v>0.31500110975164841</v>
      </c>
      <c r="AK140" s="174">
        <f t="shared" si="1770"/>
        <v>1.2625294980025995E-2</v>
      </c>
      <c r="AL140" s="178"/>
      <c r="AM140" s="187">
        <f t="shared" si="1771"/>
        <v>14.450208333333327</v>
      </c>
      <c r="AN140" s="187"/>
      <c r="AO140" s="187"/>
      <c r="AP140" s="174"/>
      <c r="AQ140" s="189">
        <f t="shared" si="1764"/>
        <v>34.4</v>
      </c>
      <c r="AR140" s="189">
        <f t="shared" si="1765"/>
        <v>0</v>
      </c>
      <c r="AS140" s="189">
        <f t="shared" si="1766"/>
        <v>0</v>
      </c>
      <c r="AT140" s="189">
        <f t="shared" si="1767"/>
        <v>2.77</v>
      </c>
      <c r="AU140" s="189">
        <f t="shared" si="1768"/>
        <v>3.07</v>
      </c>
      <c r="AV140" s="190" t="s">
        <v>167</v>
      </c>
      <c r="AW140" s="189">
        <f t="shared" si="1773"/>
        <v>11.585294117647067</v>
      </c>
      <c r="AX140" s="189">
        <f t="shared" si="1774"/>
        <v>0</v>
      </c>
      <c r="AY140" s="189">
        <f t="shared" si="1775"/>
        <v>0.21647058823529414</v>
      </c>
      <c r="AZ140" s="189">
        <f t="shared" si="1776"/>
        <v>1.5882352941176681E-2</v>
      </c>
      <c r="BA140" s="189">
        <f t="shared" si="1777"/>
        <v>0.78294117647058803</v>
      </c>
      <c r="BB140" s="190" t="s">
        <v>167</v>
      </c>
      <c r="BC140" s="189"/>
      <c r="BD140" s="189"/>
      <c r="BE140" s="189"/>
      <c r="BF140" s="189"/>
      <c r="BG140" s="189"/>
      <c r="BH140" s="189"/>
      <c r="BI140" s="189"/>
      <c r="BJ140" s="189"/>
      <c r="BK140" s="189"/>
      <c r="BL140" s="189"/>
      <c r="BN140" s="189"/>
      <c r="BO140" s="189"/>
      <c r="BP140" s="189"/>
      <c r="BQ140" s="189"/>
      <c r="BR140" s="189"/>
      <c r="BS140" s="189"/>
      <c r="BT140" s="189"/>
      <c r="BU140" s="189"/>
      <c r="BV140" s="189"/>
      <c r="BW140" s="189"/>
      <c r="BX140" s="189"/>
      <c r="BY140" s="189"/>
      <c r="BZ140" s="189"/>
      <c r="CA140" s="189"/>
      <c r="CB140" s="189"/>
      <c r="CC140" s="189"/>
      <c r="CD140" s="189"/>
      <c r="CE140" s="189"/>
      <c r="CF140" s="189"/>
      <c r="CG140" s="189"/>
      <c r="CH140" s="189"/>
      <c r="CI140" s="189"/>
      <c r="CJ140" s="189"/>
      <c r="CK140" s="189"/>
      <c r="CL140" s="189"/>
      <c r="CM140" s="189"/>
      <c r="CN140" s="189"/>
      <c r="CO140" s="189"/>
      <c r="CP140" s="189"/>
      <c r="CQ140" s="189"/>
      <c r="CR140" s="189"/>
      <c r="CS140" s="189"/>
      <c r="CT140" s="189"/>
      <c r="CU140" s="189"/>
      <c r="CW140" s="189"/>
      <c r="CX140" s="189"/>
      <c r="CY140" s="189"/>
      <c r="CZ140" s="189"/>
      <c r="DA140" s="189"/>
      <c r="DB140" s="189"/>
      <c r="DC140" s="189"/>
      <c r="DD140" s="189"/>
      <c r="DE140" s="189"/>
      <c r="DF140" s="189"/>
      <c r="DG140" s="189"/>
      <c r="DH140" s="189"/>
      <c r="DI140" s="189"/>
      <c r="DJ140" s="189"/>
      <c r="DK140" s="189"/>
      <c r="DL140" s="189"/>
      <c r="DM140" s="189"/>
      <c r="DN140" s="189"/>
      <c r="DO140" s="189"/>
      <c r="DP140" s="189"/>
      <c r="DQ140" s="189"/>
      <c r="DR140" s="194"/>
      <c r="DS140" s="189"/>
      <c r="DT140" s="189"/>
      <c r="DU140" s="189"/>
      <c r="DV140" s="189"/>
      <c r="DW140" s="189"/>
      <c r="DX140" s="189"/>
      <c r="DY140" s="189"/>
      <c r="DZ140" s="189"/>
      <c r="EA140" s="189"/>
      <c r="EB140" s="189"/>
      <c r="EC140" s="189"/>
      <c r="ED140" s="189"/>
      <c r="EE140" s="53" t="s">
        <v>26</v>
      </c>
      <c r="EF140" s="12" t="s">
        <v>166</v>
      </c>
      <c r="EG140" s="189"/>
      <c r="EH140" s="189"/>
      <c r="EI140" s="189"/>
      <c r="EJ140" s="189"/>
      <c r="EK140" s="189"/>
      <c r="EL140" s="189"/>
      <c r="EM140" s="189"/>
      <c r="EN140" s="189"/>
      <c r="EO140" s="189"/>
      <c r="EP140" s="189"/>
      <c r="EQ140" s="189"/>
      <c r="ER140" s="189"/>
      <c r="ES140" s="189"/>
      <c r="ET140" s="189"/>
      <c r="EU140" s="189"/>
      <c r="EV140" s="189"/>
      <c r="EW140" s="189"/>
      <c r="EX140" s="189"/>
      <c r="EY140" s="189"/>
      <c r="EZ140" s="189"/>
      <c r="FA140" s="189"/>
      <c r="FB140" s="194"/>
      <c r="FC140" s="189"/>
      <c r="FD140" s="189"/>
      <c r="FE140" s="189"/>
      <c r="FF140" s="189"/>
      <c r="FG140" s="189"/>
      <c r="FH140" s="189"/>
      <c r="FI140" s="189"/>
      <c r="FJ140" s="189"/>
      <c r="FK140" s="189"/>
      <c r="FL140" s="189"/>
      <c r="FM140" s="189"/>
      <c r="FN140" s="189"/>
      <c r="FO140" s="6"/>
    </row>
    <row r="141" spans="1:171" x14ac:dyDescent="0.2">
      <c r="A141" s="42" t="s">
        <v>26</v>
      </c>
      <c r="B141" s="12" t="s">
        <v>168</v>
      </c>
      <c r="C141" s="28">
        <v>42418</v>
      </c>
      <c r="D141" s="63">
        <v>0.37638888888888888</v>
      </c>
      <c r="E141" s="10">
        <f t="shared" si="1817"/>
        <v>180.9666666666667</v>
      </c>
      <c r="F141" s="76">
        <f t="shared" si="1758"/>
        <v>7.5402777777777787</v>
      </c>
      <c r="G141" s="53">
        <v>16.8</v>
      </c>
      <c r="H141" s="53">
        <v>17.100000000000001</v>
      </c>
      <c r="I141">
        <v>98.8</v>
      </c>
      <c r="J141">
        <v>13.9</v>
      </c>
      <c r="K141" s="53">
        <f t="shared" si="1759"/>
        <v>0.30000000000000071</v>
      </c>
      <c r="L141" s="53">
        <f>H$141-H141</f>
        <v>0</v>
      </c>
      <c r="M141">
        <v>4</v>
      </c>
      <c r="N141" s="57">
        <v>23.8</v>
      </c>
      <c r="O141" s="60">
        <v>0</v>
      </c>
      <c r="P141" s="61">
        <v>0</v>
      </c>
      <c r="Q141" s="33">
        <v>2.93</v>
      </c>
      <c r="R141" s="61">
        <v>5.54</v>
      </c>
      <c r="S141" s="60"/>
      <c r="T141" s="60">
        <v>102</v>
      </c>
      <c r="U141" s="75">
        <v>6.37</v>
      </c>
      <c r="V141" s="60">
        <v>9</v>
      </c>
      <c r="W141" s="71">
        <f t="shared" si="1760"/>
        <v>234.2</v>
      </c>
      <c r="X141" s="85">
        <f t="shared" si="1761"/>
        <v>91</v>
      </c>
      <c r="Y141" s="10">
        <v>0</v>
      </c>
      <c r="Z141" s="33">
        <f t="shared" si="1752"/>
        <v>0</v>
      </c>
      <c r="AA141" s="33">
        <v>0</v>
      </c>
      <c r="AB141" s="33">
        <f t="shared" si="1753"/>
        <v>40</v>
      </c>
      <c r="AC141" s="33">
        <v>1.3</v>
      </c>
      <c r="AD141" s="33">
        <f t="shared" si="1754"/>
        <v>3.2</v>
      </c>
      <c r="AE141" s="22">
        <f t="shared" si="1755"/>
        <v>180.9666666666667</v>
      </c>
      <c r="AF141" s="54">
        <f t="shared" si="1762"/>
        <v>289.12721883966037</v>
      </c>
      <c r="AG141" s="167">
        <f t="shared" si="1057"/>
        <v>2.397377816387256E-3</v>
      </c>
      <c r="AH141">
        <f>LN(G141/G139)/(AE141-AE139)</f>
        <v>7.1966710182621799E-3</v>
      </c>
      <c r="AI141" s="22">
        <f t="shared" si="1763"/>
        <v>3912720000</v>
      </c>
      <c r="AJ141" s="174">
        <f t="shared" si="1769"/>
        <v>3.80308429085831E-2</v>
      </c>
      <c r="AK141" s="174">
        <f t="shared" si="1770"/>
        <v>1.6559147855696539E-3</v>
      </c>
      <c r="AL141" s="178">
        <f>LN(AI141/AI139)/(AE141-AE139)</f>
        <v>7.3676233598656974E-3</v>
      </c>
      <c r="AM141" s="187">
        <f t="shared" si="1771"/>
        <v>15.646041666666688</v>
      </c>
      <c r="AN141" s="187">
        <f>AM140+AM141</f>
        <v>30.096250000000015</v>
      </c>
      <c r="AO141" s="187">
        <f t="shared" ref="AO141" si="1900">AM140+AM141</f>
        <v>30.096250000000015</v>
      </c>
      <c r="AP141" s="174"/>
      <c r="AQ141" s="189">
        <f t="shared" si="1764"/>
        <v>35.923397027600856</v>
      </c>
      <c r="AR141" s="189">
        <f t="shared" si="1765"/>
        <v>0</v>
      </c>
      <c r="AS141" s="189">
        <f t="shared" si="1766"/>
        <v>0</v>
      </c>
      <c r="AT141" s="189">
        <f t="shared" si="1767"/>
        <v>2.9138259023354567</v>
      </c>
      <c r="AU141" s="189">
        <f t="shared" si="1768"/>
        <v>5.509418259023354</v>
      </c>
      <c r="AV141" s="190" t="s">
        <v>169</v>
      </c>
      <c r="AW141" s="189">
        <f t="shared" si="1773"/>
        <v>10.599999999999998</v>
      </c>
      <c r="AX141" s="189">
        <f t="shared" si="1774"/>
        <v>0</v>
      </c>
      <c r="AY141" s="189">
        <f t="shared" si="1775"/>
        <v>0</v>
      </c>
      <c r="AZ141" s="189">
        <f t="shared" si="1776"/>
        <v>-0.16000000000000014</v>
      </c>
      <c r="BA141" s="189">
        <f t="shared" si="1777"/>
        <v>2.4700000000000002</v>
      </c>
      <c r="BB141" s="190" t="s">
        <v>169</v>
      </c>
      <c r="BC141" s="189">
        <f>(AW140+AW141)/$AN141</f>
        <v>0.73714479769562824</v>
      </c>
      <c r="BD141" s="189">
        <f>(AX140+AX141)/$AN141</f>
        <v>0</v>
      </c>
      <c r="BE141" s="189">
        <f>(AY140+AY141)/$AN141</f>
        <v>7.1926099841440059E-3</v>
      </c>
      <c r="BF141" s="189">
        <f>(AZ140+AZ141)/$AN141</f>
        <v>-4.7885582774871748E-3</v>
      </c>
      <c r="BG141" s="189">
        <f>(BA140+BA141)/$AN141</f>
        <v>0.10808460112042485</v>
      </c>
      <c r="BH141" s="189">
        <f t="shared" ref="BH141" si="1901">(AW140+AW141)/$AN141</f>
        <v>0.73714479769562824</v>
      </c>
      <c r="BI141" s="189">
        <f t="shared" ref="BI141" si="1902">(AX140+AX141)/$AN141</f>
        <v>0</v>
      </c>
      <c r="BJ141" s="189">
        <f t="shared" ref="BJ141" si="1903">(AY140+AY141)/$AN141</f>
        <v>7.1926099841440059E-3</v>
      </c>
      <c r="BK141" s="189">
        <f t="shared" ref="BK141" si="1904">(AZ140+AZ141)/$AN141</f>
        <v>-4.7885582774871748E-3</v>
      </c>
      <c r="BL141" s="189">
        <f t="shared" ref="BL141" si="1905">(BA140+BA141)/$AN141</f>
        <v>0.10808460112042485</v>
      </c>
      <c r="BN141" s="189">
        <v>0.19781558126417087</v>
      </c>
      <c r="BO141" s="189">
        <v>1.1604833937622119</v>
      </c>
      <c r="BP141" s="189">
        <v>1.534821515042087</v>
      </c>
      <c r="BQ141" s="189">
        <v>3.2855466615913924E-2</v>
      </c>
      <c r="BR141" s="189">
        <v>0</v>
      </c>
      <c r="BS141" s="189">
        <v>3.4916571806264094</v>
      </c>
      <c r="BT141" s="189">
        <v>0</v>
      </c>
      <c r="BU141" s="189">
        <v>3.3333788524824075</v>
      </c>
      <c r="BV141" s="189">
        <v>0.88888662110397265</v>
      </c>
      <c r="BW141" s="189">
        <v>1.6405689772093068</v>
      </c>
      <c r="BX141" s="189">
        <v>1.4440270527374377</v>
      </c>
      <c r="BY141" s="189">
        <v>1.702859809363146</v>
      </c>
      <c r="BZ141" s="189">
        <v>1.5787663429830463</v>
      </c>
      <c r="CA141" s="189">
        <v>0.58509936604223978</v>
      </c>
      <c r="CB141" s="189">
        <v>0.90106138812646697</v>
      </c>
      <c r="CC141" s="189">
        <v>4.498160182007207</v>
      </c>
      <c r="CD141" s="189">
        <v>0.26872555957340788</v>
      </c>
      <c r="CE141" s="189">
        <v>2.1281374199655847</v>
      </c>
      <c r="CF141" s="189">
        <v>0.84977834304200073</v>
      </c>
      <c r="CG141" s="189">
        <v>0.26883607553495792</v>
      </c>
      <c r="CH141" s="189">
        <v>1.6427904360538297</v>
      </c>
      <c r="CI141" s="189">
        <v>25.608269809668982</v>
      </c>
      <c r="CJ141" s="189">
        <v>2.7594867202108122</v>
      </c>
      <c r="CK141" s="189">
        <v>0.5439927169730574</v>
      </c>
      <c r="CL141" s="189">
        <v>0</v>
      </c>
      <c r="CM141" s="189">
        <v>0.90396927205128597</v>
      </c>
      <c r="CN141" s="189">
        <v>4.2550717540356313</v>
      </c>
      <c r="CO141" s="189">
        <v>3.6870860760524718E-2</v>
      </c>
      <c r="CP141" s="189">
        <v>1.0671185924986075</v>
      </c>
      <c r="CQ141" s="189">
        <v>0.52077267289654217</v>
      </c>
      <c r="CR141" s="189">
        <v>0.11233784420602359</v>
      </c>
      <c r="CS141" s="189">
        <v>1.6891977903217581</v>
      </c>
      <c r="CT141" s="189">
        <v>3.7768841577274497</v>
      </c>
      <c r="CU141" s="189">
        <v>0</v>
      </c>
      <c r="CW141" s="189">
        <f t="shared" ref="CW141:DQ141" si="1906">(BN141*$W141/1000+($AB144-$AB140)*BN$18/1000)/(($W141+$AA141+$AC141)/1000)</f>
        <v>0.19672360565634317</v>
      </c>
      <c r="CX141" s="189">
        <f t="shared" si="1906"/>
        <v>1.1540773283189387</v>
      </c>
      <c r="CY141" s="189">
        <f t="shared" si="1906"/>
        <v>1.5263490395875023</v>
      </c>
      <c r="CZ141" s="189">
        <f t="shared" si="1906"/>
        <v>3.2674098859647734E-2</v>
      </c>
      <c r="DA141" s="189">
        <f t="shared" si="1906"/>
        <v>0</v>
      </c>
      <c r="DB141" s="189">
        <f t="shared" si="1906"/>
        <v>3.4723826399265612</v>
      </c>
      <c r="DC141" s="189">
        <f t="shared" si="1906"/>
        <v>0</v>
      </c>
      <c r="DD141" s="189">
        <f t="shared" si="1906"/>
        <v>3.3149780350377061</v>
      </c>
      <c r="DE141" s="189">
        <f t="shared" si="1906"/>
        <v>0.88397981597685948</v>
      </c>
      <c r="DF141" s="189">
        <f t="shared" si="1906"/>
        <v>1.6315127578022068</v>
      </c>
      <c r="DG141" s="189">
        <f t="shared" si="1906"/>
        <v>1.4360557781363392</v>
      </c>
      <c r="DH141" s="189">
        <f t="shared" si="1906"/>
        <v>1.6934597339823729</v>
      </c>
      <c r="DI141" s="189">
        <f t="shared" si="1906"/>
        <v>1.5700512846141379</v>
      </c>
      <c r="DJ141" s="189">
        <f t="shared" si="1906"/>
        <v>0.58186951816175181</v>
      </c>
      <c r="DK141" s="189">
        <f t="shared" si="1906"/>
        <v>0.89608737621748857</v>
      </c>
      <c r="DL141" s="189">
        <f t="shared" si="1906"/>
        <v>4.4733295737838121</v>
      </c>
      <c r="DM141" s="189">
        <f t="shared" si="1906"/>
        <v>0.26724214884115555</v>
      </c>
      <c r="DN141" s="189">
        <f t="shared" si="1906"/>
        <v>2.1163897399402969</v>
      </c>
      <c r="DO141" s="189">
        <f t="shared" si="1906"/>
        <v>0.84508742225238465</v>
      </c>
      <c r="DP141" s="189">
        <f t="shared" si="1906"/>
        <v>0.26735205473582646</v>
      </c>
      <c r="DQ141" s="189">
        <f t="shared" si="1906"/>
        <v>1.6337219538165897</v>
      </c>
      <c r="DR141" s="194">
        <f>(CI141*$W141/1000+($AB144-$AB140)*CI$18/1000+2220*(AD144-AD140)/1000)/(($W141+$AA141+$AC141)/1000)</f>
        <v>67.887289976324737</v>
      </c>
      <c r="DS141" s="189">
        <f t="shared" ref="DS141:ED141" si="1907">(CJ141*$W141/1000+($AB144-$AB140)*CJ$18/1000)/(($W141+$AA141+$AC141)/1000)</f>
        <v>2.744253884812621</v>
      </c>
      <c r="DT141" s="189">
        <f t="shared" si="1907"/>
        <v>0.54098978477745241</v>
      </c>
      <c r="DU141" s="189">
        <f t="shared" si="1907"/>
        <v>0</v>
      </c>
      <c r="DV141" s="189">
        <f t="shared" si="1907"/>
        <v>0.89897920812913445</v>
      </c>
      <c r="DW141" s="189">
        <f t="shared" si="1907"/>
        <v>4.2315830352235446</v>
      </c>
      <c r="DX141" s="189">
        <f t="shared" si="1907"/>
        <v>3.6667327346560037E-2</v>
      </c>
      <c r="DY141" s="189">
        <f t="shared" si="1907"/>
        <v>1.0612279166164496</v>
      </c>
      <c r="DZ141" s="189">
        <f t="shared" si="1907"/>
        <v>0.51789791928819606</v>
      </c>
      <c r="EA141" s="189">
        <f t="shared" si="1907"/>
        <v>0.11171772022526846</v>
      </c>
      <c r="EB141" s="189">
        <f t="shared" si="1907"/>
        <v>1.6798731316066062</v>
      </c>
      <c r="EC141" s="189">
        <f t="shared" si="1907"/>
        <v>3.756035115667808</v>
      </c>
      <c r="ED141" s="189">
        <f t="shared" si="1907"/>
        <v>0</v>
      </c>
      <c r="EE141" s="53" t="s">
        <v>26</v>
      </c>
      <c r="EF141" s="12" t="s">
        <v>168</v>
      </c>
      <c r="EG141" s="189">
        <f t="shared" ref="EG141" si="1908">BN141-CW139</f>
        <v>-7.7572609961036463</v>
      </c>
      <c r="EH141" s="189">
        <f t="shared" ref="EH141" si="1909">BO141-CX139</f>
        <v>-0.5301547924466179</v>
      </c>
      <c r="EI141" s="189">
        <f t="shared" ref="EI141" si="1910">BP141-CY139</f>
        <v>-0.75638232378733483</v>
      </c>
      <c r="EJ141" s="189">
        <f t="shared" ref="EJ141" si="1911">BQ141-CZ139</f>
        <v>-1.0330992903202079</v>
      </c>
      <c r="EK141" s="189">
        <f t="shared" ref="EK141" si="1912">BR141-DA139</f>
        <v>-3.7652551155462566E-2</v>
      </c>
      <c r="EL141" s="189">
        <f t="shared" ref="EL141" si="1913">BS141-DB139</f>
        <v>0.60198730933980693</v>
      </c>
      <c r="EM141" s="189">
        <f t="shared" ref="EM141" si="1914">BT141-DC139</f>
        <v>-2.3806215588778649E-2</v>
      </c>
      <c r="EN141" s="189">
        <f t="shared" ref="EN141" si="1915">BU141-DD139</f>
        <v>1.5386546287614868</v>
      </c>
      <c r="EO141" s="189">
        <f t="shared" ref="EO141" si="1916">BV141-DE139</f>
        <v>-0.1026059207475345</v>
      </c>
      <c r="EP141" s="189">
        <f t="shared" ref="EP141" si="1917">BW141-DF139</f>
        <v>0.18314117415812192</v>
      </c>
      <c r="EQ141" s="189">
        <f t="shared" ref="EQ141" si="1918">BX141-DG139</f>
        <v>-0.80175510091206625</v>
      </c>
      <c r="ER141" s="189">
        <f t="shared" ref="ER141" si="1919">BY141-DH139</f>
        <v>-1.4548394928211912</v>
      </c>
      <c r="ES141" s="189">
        <f t="shared" ref="ES141" si="1920">BZ141-DI139</f>
        <v>-0.77471957378132483</v>
      </c>
      <c r="ET141" s="189">
        <f t="shared" ref="ET141" si="1921">CA141-DJ139</f>
        <v>-0.25197391783697509</v>
      </c>
      <c r="EU141" s="189">
        <f t="shared" ref="EU141" si="1922">CB141-DK139</f>
        <v>-0.27685093343513134</v>
      </c>
      <c r="EV141" s="189">
        <f t="shared" ref="EV141" si="1923">CC141-DL139</f>
        <v>-0.61315050000496019</v>
      </c>
      <c r="EW141" s="189">
        <f t="shared" ref="EW141" si="1924">CD141-DM139</f>
        <v>-1.7223295291311229</v>
      </c>
      <c r="EX141" s="189">
        <f t="shared" ref="EX141" si="1925">CE141-DN139</f>
        <v>-0.38082534283730851</v>
      </c>
      <c r="EY141" s="189">
        <f t="shared" ref="EY141" si="1926">CF141-DO139</f>
        <v>-0.26097776813081652</v>
      </c>
      <c r="EZ141" s="189">
        <f t="shared" ref="EZ141" si="1927">CG141-DP139</f>
        <v>-0.25189073912995685</v>
      </c>
      <c r="FA141" s="189">
        <f t="shared" ref="FA141" si="1928">CH141-DQ139</f>
        <v>-0.81935047215579893</v>
      </c>
      <c r="FB141" s="194">
        <f>CI141-DR139</f>
        <v>-20.61073491256014</v>
      </c>
      <c r="FC141" s="189">
        <f t="shared" ref="FC141" si="1929">CJ141-DS139</f>
        <v>1.8954286582544544</v>
      </c>
      <c r="FD141" s="189">
        <f t="shared" ref="FD141" si="1930">CK141-DT139</f>
        <v>0.23860255201546809</v>
      </c>
      <c r="FE141" s="189">
        <f t="shared" ref="FE141" si="1931">CL141-DU139</f>
        <v>-4.1195992834965542E-2</v>
      </c>
      <c r="FF141" s="189">
        <f t="shared" ref="FF141" si="1932">CM141-DV139</f>
        <v>0.44396219138006482</v>
      </c>
      <c r="FG141" s="189">
        <f t="shared" ref="FG141" si="1933">CN141-DW139</f>
        <v>1.5784431862052273</v>
      </c>
      <c r="FH141" s="189">
        <f t="shared" ref="FH141" si="1934">CO141-DX139</f>
        <v>2.264042421123132E-2</v>
      </c>
      <c r="FI141" s="189">
        <f t="shared" ref="FI141" si="1935">CP141-DY139</f>
        <v>0.88948724338705687</v>
      </c>
      <c r="FJ141" s="189">
        <f t="shared" ref="FJ141" si="1936">CQ141-DZ139</f>
        <v>2.6264300128257589E-2</v>
      </c>
      <c r="FK141" s="189">
        <f t="shared" ref="FK141" si="1937">CR141-EA139</f>
        <v>-0.62034544759364429</v>
      </c>
      <c r="FL141" s="189">
        <f t="shared" ref="FL141" si="1938">CS141-EB139</f>
        <v>0.86862363817874888</v>
      </c>
      <c r="FM141" s="189">
        <f t="shared" ref="FM141" si="1939">CT141-EC139</f>
        <v>0.91713694264536771</v>
      </c>
      <c r="FN141" s="189">
        <f t="shared" ref="FN141" si="1940">CU141-ED139</f>
        <v>0</v>
      </c>
      <c r="FO141" s="198">
        <f>BA140+BA141</f>
        <v>3.2529411764705882</v>
      </c>
    </row>
    <row r="142" spans="1:171" x14ac:dyDescent="0.2">
      <c r="A142" s="42" t="s">
        <v>26</v>
      </c>
      <c r="B142" s="12" t="s">
        <v>171</v>
      </c>
      <c r="C142" s="28">
        <v>42419</v>
      </c>
      <c r="D142" s="63">
        <v>0.4145833333333333</v>
      </c>
      <c r="E142" s="10">
        <f t="shared" si="1817"/>
        <v>205.88333333333333</v>
      </c>
      <c r="F142" s="76">
        <f t="shared" si="1758"/>
        <v>8.5784722222222225</v>
      </c>
      <c r="G142" s="53">
        <v>16.3</v>
      </c>
      <c r="H142" s="53">
        <v>16.5</v>
      </c>
      <c r="I142">
        <v>98.8</v>
      </c>
      <c r="J142">
        <v>13.6</v>
      </c>
      <c r="K142" s="53">
        <f t="shared" si="1759"/>
        <v>0.19999999999999929</v>
      </c>
      <c r="L142" s="53">
        <f t="shared" ref="L142:L147" si="1941">H$141-H142</f>
        <v>0.60000000000000142</v>
      </c>
      <c r="M142">
        <v>2</v>
      </c>
      <c r="N142" s="57">
        <v>25.5</v>
      </c>
      <c r="O142" s="60">
        <v>0</v>
      </c>
      <c r="P142" s="61">
        <v>0</v>
      </c>
      <c r="Q142" s="33">
        <v>2.89</v>
      </c>
      <c r="R142" s="61">
        <v>5.98</v>
      </c>
      <c r="S142" s="60"/>
      <c r="T142" s="60">
        <v>100</v>
      </c>
      <c r="U142" s="75">
        <v>6.83</v>
      </c>
      <c r="V142" s="57">
        <v>4</v>
      </c>
      <c r="W142" s="71">
        <f t="shared" si="1760"/>
        <v>226.5</v>
      </c>
      <c r="X142" s="85">
        <f t="shared" si="1761"/>
        <v>95</v>
      </c>
      <c r="Y142" s="33">
        <v>0</v>
      </c>
      <c r="Z142" s="33">
        <f t="shared" si="1752"/>
        <v>0</v>
      </c>
      <c r="AA142" s="33">
        <v>0</v>
      </c>
      <c r="AB142" s="33">
        <f t="shared" si="1753"/>
        <v>40</v>
      </c>
      <c r="AC142" s="33">
        <v>1.3</v>
      </c>
      <c r="AD142" s="33">
        <f t="shared" si="1754"/>
        <v>4.5</v>
      </c>
      <c r="AE142" s="22">
        <f t="shared" si="1755"/>
        <v>205.88333333333333</v>
      </c>
      <c r="AF142" s="54">
        <f t="shared" si="1762"/>
        <v>-571.62387662940546</v>
      </c>
      <c r="AG142" s="167">
        <f t="shared" si="1057"/>
        <v>-1.2125931209296312E-3</v>
      </c>
      <c r="AH142"/>
      <c r="AI142" s="22">
        <f t="shared" si="1763"/>
        <v>3670760000</v>
      </c>
      <c r="AJ142" s="174">
        <f t="shared" si="1769"/>
        <v>-6.3834059221256637E-2</v>
      </c>
      <c r="AK142" s="174">
        <f t="shared" si="1770"/>
        <v>-2.561902042324685E-3</v>
      </c>
      <c r="AL142" s="178"/>
      <c r="AM142" s="187">
        <f t="shared" si="1771"/>
        <v>17.182118055555531</v>
      </c>
      <c r="AN142" s="187"/>
      <c r="AO142" s="187"/>
      <c r="AP142" s="174"/>
      <c r="AQ142" s="189">
        <f t="shared" si="1764"/>
        <v>38.023485513608435</v>
      </c>
      <c r="AR142" s="189">
        <f t="shared" si="1765"/>
        <v>0</v>
      </c>
      <c r="AS142" s="189">
        <f t="shared" si="1766"/>
        <v>0</v>
      </c>
      <c r="AT142" s="189">
        <f t="shared" si="1767"/>
        <v>2.8735074626865673</v>
      </c>
      <c r="AU142" s="189">
        <f t="shared" si="1768"/>
        <v>5.9458735733099211</v>
      </c>
      <c r="AV142" s="190" t="s">
        <v>172</v>
      </c>
      <c r="AW142" s="189">
        <f t="shared" si="1773"/>
        <v>10.423397027600856</v>
      </c>
      <c r="AX142" s="189">
        <f t="shared" si="1774"/>
        <v>0</v>
      </c>
      <c r="AY142" s="189">
        <f t="shared" si="1775"/>
        <v>0</v>
      </c>
      <c r="AZ142" s="189">
        <f t="shared" si="1776"/>
        <v>2.3825902335456561E-2</v>
      </c>
      <c r="BA142" s="189">
        <f t="shared" si="1777"/>
        <v>0.4705817409766464</v>
      </c>
      <c r="BB142" s="190" t="s">
        <v>172</v>
      </c>
      <c r="BC142" s="189"/>
      <c r="BD142" s="189"/>
      <c r="BE142" s="189"/>
      <c r="BF142" s="189"/>
      <c r="BG142" s="189"/>
      <c r="BH142" s="189"/>
      <c r="BI142" s="189"/>
      <c r="BJ142" s="189"/>
      <c r="BK142" s="189"/>
      <c r="BL142" s="189"/>
      <c r="BN142" s="189"/>
      <c r="BO142" s="189"/>
      <c r="BP142" s="189"/>
      <c r="BQ142" s="189"/>
      <c r="BR142" s="189"/>
      <c r="BS142" s="189"/>
      <c r="BT142" s="189"/>
      <c r="BU142" s="189"/>
      <c r="BV142" s="189"/>
      <c r="BW142" s="189"/>
      <c r="BX142" s="189"/>
      <c r="BY142" s="189"/>
      <c r="BZ142" s="189"/>
      <c r="CA142" s="189"/>
      <c r="CB142" s="189"/>
      <c r="CC142" s="189"/>
      <c r="CD142" s="189"/>
      <c r="CE142" s="189"/>
      <c r="CF142" s="189"/>
      <c r="CG142" s="189"/>
      <c r="CH142" s="189"/>
      <c r="CI142" s="189"/>
      <c r="CJ142" s="189"/>
      <c r="CK142" s="189"/>
      <c r="CL142" s="189"/>
      <c r="CM142" s="189"/>
      <c r="CN142" s="189"/>
      <c r="CO142" s="189"/>
      <c r="CP142" s="189"/>
      <c r="CQ142" s="189"/>
      <c r="CR142" s="189"/>
      <c r="CS142" s="189"/>
      <c r="CT142" s="189"/>
      <c r="CU142" s="189"/>
      <c r="CW142" s="189"/>
      <c r="CX142" s="189"/>
      <c r="CY142" s="189"/>
      <c r="CZ142" s="189"/>
      <c r="DA142" s="189"/>
      <c r="DB142" s="189"/>
      <c r="DC142" s="189"/>
      <c r="DD142" s="189"/>
      <c r="DE142" s="189"/>
      <c r="DF142" s="189"/>
      <c r="DG142" s="189"/>
      <c r="DH142" s="189"/>
      <c r="DI142" s="189"/>
      <c r="DJ142" s="189"/>
      <c r="DK142" s="189"/>
      <c r="DL142" s="189"/>
      <c r="DM142" s="189"/>
      <c r="DN142" s="189"/>
      <c r="DO142" s="189"/>
      <c r="DP142" s="189"/>
      <c r="DQ142" s="189"/>
      <c r="DR142" s="194"/>
      <c r="DS142" s="189"/>
      <c r="DT142" s="189"/>
      <c r="DU142" s="189"/>
      <c r="DV142" s="189"/>
      <c r="DW142" s="189"/>
      <c r="DX142" s="189"/>
      <c r="DY142" s="189"/>
      <c r="DZ142" s="189"/>
      <c r="EA142" s="189"/>
      <c r="EB142" s="189"/>
      <c r="EC142" s="189"/>
      <c r="ED142" s="189"/>
      <c r="EE142" s="53" t="s">
        <v>26</v>
      </c>
      <c r="EF142" s="12" t="s">
        <v>171</v>
      </c>
      <c r="EG142" s="189"/>
      <c r="EH142" s="189"/>
      <c r="EI142" s="189"/>
      <c r="EJ142" s="189"/>
      <c r="EK142" s="189"/>
      <c r="EL142" s="189"/>
      <c r="EM142" s="189"/>
      <c r="EN142" s="189"/>
      <c r="EO142" s="189"/>
      <c r="EP142" s="189"/>
      <c r="EQ142" s="189"/>
      <c r="ER142" s="189"/>
      <c r="ES142" s="189"/>
      <c r="ET142" s="189"/>
      <c r="EU142" s="189"/>
      <c r="EV142" s="189"/>
      <c r="EW142" s="189"/>
      <c r="EX142" s="189"/>
      <c r="EY142" s="189"/>
      <c r="EZ142" s="189"/>
      <c r="FA142" s="189"/>
      <c r="FB142" s="194"/>
      <c r="FC142" s="189"/>
      <c r="FD142" s="189"/>
      <c r="FE142" s="189"/>
      <c r="FF142" s="189"/>
      <c r="FG142" s="189"/>
      <c r="FH142" s="189"/>
      <c r="FI142" s="189"/>
      <c r="FJ142" s="189"/>
      <c r="FK142" s="189"/>
      <c r="FL142" s="189"/>
      <c r="FM142" s="189"/>
      <c r="FN142" s="189"/>
      <c r="FO142" s="6"/>
    </row>
    <row r="143" spans="1:171" ht="15" customHeight="1" x14ac:dyDescent="0.2">
      <c r="A143" s="42" t="s">
        <v>26</v>
      </c>
      <c r="B143" s="12" t="s">
        <v>173</v>
      </c>
      <c r="C143" s="28">
        <v>42420</v>
      </c>
      <c r="D143" s="63">
        <v>0.54097222222222219</v>
      </c>
      <c r="E143" s="10">
        <f t="shared" si="1817"/>
        <v>232.91666666666666</v>
      </c>
      <c r="F143" s="76">
        <f t="shared" si="1758"/>
        <v>9.7048611111111107</v>
      </c>
      <c r="G143" s="53">
        <v>14</v>
      </c>
      <c r="H143" s="53">
        <v>14.3</v>
      </c>
      <c r="I143">
        <v>98.2</v>
      </c>
      <c r="J143">
        <v>13.3</v>
      </c>
      <c r="K143" s="53">
        <f t="shared" si="1759"/>
        <v>0.30000000000000071</v>
      </c>
      <c r="L143" s="53">
        <f t="shared" si="1941"/>
        <v>2.8000000000000007</v>
      </c>
      <c r="M143">
        <v>3</v>
      </c>
      <c r="N143" s="57">
        <v>27.9</v>
      </c>
      <c r="O143" s="60">
        <v>0</v>
      </c>
      <c r="P143" s="61">
        <v>0</v>
      </c>
      <c r="Q143" s="33">
        <v>2.67</v>
      </c>
      <c r="R143" s="61">
        <v>6.32</v>
      </c>
      <c r="S143" s="60"/>
      <c r="T143" s="60">
        <v>99</v>
      </c>
      <c r="U143" s="75">
        <v>7.32</v>
      </c>
      <c r="V143" s="57">
        <v>4</v>
      </c>
      <c r="W143" s="71">
        <f t="shared" si="1760"/>
        <v>223.1</v>
      </c>
      <c r="X143" s="85">
        <f t="shared" si="1761"/>
        <v>99</v>
      </c>
      <c r="Y143" s="33">
        <v>0</v>
      </c>
      <c r="Z143" s="33">
        <f t="shared" si="1752"/>
        <v>0</v>
      </c>
      <c r="AA143" s="33">
        <v>0</v>
      </c>
      <c r="AB143" s="33">
        <f t="shared" si="1753"/>
        <v>40</v>
      </c>
      <c r="AC143" s="33">
        <v>0.6</v>
      </c>
      <c r="AD143" s="33">
        <f t="shared" si="1754"/>
        <v>5.0999999999999996</v>
      </c>
      <c r="AE143" s="22">
        <f t="shared" si="1755"/>
        <v>232.91666666666666</v>
      </c>
      <c r="AF143" s="151">
        <f t="shared" si="1762"/>
        <v>-123.18948447733173</v>
      </c>
      <c r="AG143" s="167">
        <f t="shared" si="1057"/>
        <v>-5.6266749024953691E-3</v>
      </c>
      <c r="AH143">
        <f>LN(G143/G141)/(AE143-AE141)</f>
        <v>-3.5095583598451366E-3</v>
      </c>
      <c r="AI143" s="22">
        <f t="shared" si="1763"/>
        <v>3115000000</v>
      </c>
      <c r="AJ143" s="174">
        <f t="shared" si="1769"/>
        <v>-0.16416957285669842</v>
      </c>
      <c r="AK143" s="174">
        <f t="shared" si="1770"/>
        <v>-6.0728571956855156E-3</v>
      </c>
      <c r="AL143" s="178">
        <f>LN(AI143/AI141)/(AE143-AE141)</f>
        <v>-4.3889053335506301E-3</v>
      </c>
      <c r="AM143" s="187">
        <f t="shared" si="1771"/>
        <v>17.064791666666668</v>
      </c>
      <c r="AN143" s="187">
        <f>AM142+AM143</f>
        <v>34.246909722222199</v>
      </c>
      <c r="AO143" s="187"/>
      <c r="AP143" s="174"/>
      <c r="AQ143" s="189">
        <f t="shared" si="1764"/>
        <v>33.779570853822079</v>
      </c>
      <c r="AR143" s="189">
        <f t="shared" si="1765"/>
        <v>0</v>
      </c>
      <c r="AS143" s="189">
        <f t="shared" si="1766"/>
        <v>0</v>
      </c>
      <c r="AT143" s="189">
        <f t="shared" si="1767"/>
        <v>2.6628386231560128</v>
      </c>
      <c r="AU143" s="189">
        <f t="shared" si="1768"/>
        <v>6.3030487259722845</v>
      </c>
      <c r="AV143" s="190" t="s">
        <v>174</v>
      </c>
      <c r="AW143" s="189">
        <f t="shared" si="1773"/>
        <v>10.123485513608436</v>
      </c>
      <c r="AX143" s="189">
        <f t="shared" si="1774"/>
        <v>0</v>
      </c>
      <c r="AY143" s="189">
        <f t="shared" si="1775"/>
        <v>0</v>
      </c>
      <c r="AZ143" s="189">
        <f t="shared" si="1776"/>
        <v>0.20350746268656739</v>
      </c>
      <c r="BA143" s="189">
        <f t="shared" si="1777"/>
        <v>0.37412642669007923</v>
      </c>
      <c r="BB143" s="190" t="s">
        <v>174</v>
      </c>
      <c r="BC143" s="189">
        <f>(AW142+AW143)/$AN143</f>
        <v>0.59996311223014653</v>
      </c>
      <c r="BD143" s="189">
        <f>(AX142+AX143)/$AN143</f>
        <v>0</v>
      </c>
      <c r="BE143" s="189">
        <f>(AY142+AY143)/$AN143</f>
        <v>0</v>
      </c>
      <c r="BF143" s="189">
        <f>(AZ142+AZ143)/$AN143</f>
        <v>6.6380694452706033E-3</v>
      </c>
      <c r="BG143" s="189">
        <f>(BA142+BA143)/$AN143</f>
        <v>2.4665237667228404E-2</v>
      </c>
      <c r="BH143" s="189"/>
      <c r="BI143" s="189"/>
      <c r="BJ143" s="189"/>
      <c r="BK143" s="189"/>
      <c r="BL143" s="189"/>
      <c r="BN143" s="189"/>
      <c r="BO143" s="189"/>
      <c r="BP143" s="189"/>
      <c r="BQ143" s="189"/>
      <c r="BR143" s="189"/>
      <c r="BS143" s="189"/>
      <c r="BT143" s="189"/>
      <c r="BU143" s="189"/>
      <c r="BV143" s="189"/>
      <c r="BW143" s="189"/>
      <c r="BX143" s="189"/>
      <c r="BY143" s="189"/>
      <c r="BZ143" s="189"/>
      <c r="CA143" s="189"/>
      <c r="CB143" s="189"/>
      <c r="CC143" s="189"/>
      <c r="CD143" s="189"/>
      <c r="CE143" s="189"/>
      <c r="CF143" s="189"/>
      <c r="CG143" s="189"/>
      <c r="CH143" s="189"/>
      <c r="CI143" s="189"/>
      <c r="CJ143" s="189"/>
      <c r="CK143" s="189"/>
      <c r="CL143" s="189"/>
      <c r="CM143" s="189"/>
      <c r="CN143" s="189"/>
      <c r="CO143" s="189"/>
      <c r="CP143" s="189"/>
      <c r="CQ143" s="189"/>
      <c r="CR143" s="189"/>
      <c r="CS143" s="189"/>
      <c r="CT143" s="189"/>
      <c r="CU143" s="189"/>
      <c r="CW143" s="189"/>
      <c r="CX143" s="189"/>
      <c r="CY143" s="189"/>
      <c r="CZ143" s="189"/>
      <c r="DA143" s="189"/>
      <c r="DB143" s="189"/>
      <c r="DC143" s="189"/>
      <c r="DD143" s="189"/>
      <c r="DE143" s="189"/>
      <c r="DF143" s="189"/>
      <c r="DG143" s="189"/>
      <c r="DH143" s="189"/>
      <c r="DI143" s="189"/>
      <c r="DJ143" s="189"/>
      <c r="DK143" s="189"/>
      <c r="DL143" s="189"/>
      <c r="DM143" s="189"/>
      <c r="DN143" s="189"/>
      <c r="DO143" s="189"/>
      <c r="DP143" s="189"/>
      <c r="DQ143" s="189"/>
      <c r="DR143" s="194"/>
      <c r="DS143" s="189"/>
      <c r="DT143" s="189"/>
      <c r="DU143" s="189"/>
      <c r="DV143" s="189"/>
      <c r="DW143" s="189"/>
      <c r="DX143" s="189"/>
      <c r="DY143" s="189"/>
      <c r="DZ143" s="189"/>
      <c r="EA143" s="189"/>
      <c r="EB143" s="189"/>
      <c r="EC143" s="189"/>
      <c r="ED143" s="189"/>
      <c r="EE143" s="53" t="s">
        <v>26</v>
      </c>
      <c r="EF143" s="12" t="s">
        <v>173</v>
      </c>
      <c r="EG143" s="189"/>
      <c r="EH143" s="189"/>
      <c r="EI143" s="189"/>
      <c r="EJ143" s="189"/>
      <c r="EK143" s="189"/>
      <c r="EL143" s="189"/>
      <c r="EM143" s="189"/>
      <c r="EN143" s="189"/>
      <c r="EO143" s="189"/>
      <c r="EP143" s="189"/>
      <c r="EQ143" s="189"/>
      <c r="ER143" s="189"/>
      <c r="ES143" s="189"/>
      <c r="ET143" s="189"/>
      <c r="EU143" s="189"/>
      <c r="EV143" s="189"/>
      <c r="EW143" s="189"/>
      <c r="EX143" s="189"/>
      <c r="EY143" s="189"/>
      <c r="EZ143" s="189"/>
      <c r="FA143" s="189"/>
      <c r="FB143" s="194"/>
      <c r="FC143" s="189"/>
      <c r="FD143" s="189"/>
      <c r="FE143" s="189"/>
      <c r="FF143" s="189"/>
      <c r="FG143" s="189"/>
      <c r="FH143" s="189"/>
      <c r="FI143" s="189"/>
      <c r="FJ143" s="189"/>
      <c r="FK143" s="189"/>
      <c r="FL143" s="189"/>
      <c r="FM143" s="189"/>
      <c r="FN143" s="189"/>
      <c r="FO143" s="6"/>
    </row>
    <row r="144" spans="1:171" x14ac:dyDescent="0.2">
      <c r="A144" s="42" t="s">
        <v>26</v>
      </c>
      <c r="B144" s="12" t="s">
        <v>175</v>
      </c>
      <c r="C144" s="28">
        <v>42421</v>
      </c>
      <c r="D144" s="63">
        <v>0.53402777777777777</v>
      </c>
      <c r="E144" s="10">
        <f t="shared" si="1817"/>
        <v>256.75</v>
      </c>
      <c r="F144" s="76">
        <f t="shared" si="1758"/>
        <v>10.697916666666666</v>
      </c>
      <c r="G144" s="53">
        <v>12.9</v>
      </c>
      <c r="H144" s="53">
        <v>13.4</v>
      </c>
      <c r="I144">
        <v>96.6</v>
      </c>
      <c r="J144">
        <v>13.5</v>
      </c>
      <c r="K144" s="53">
        <f t="shared" si="1759"/>
        <v>0.5</v>
      </c>
      <c r="L144" s="53">
        <f t="shared" si="1941"/>
        <v>3.7000000000000011</v>
      </c>
      <c r="M144">
        <v>2</v>
      </c>
      <c r="N144" s="57">
        <v>23.5</v>
      </c>
      <c r="O144" s="60">
        <v>0</v>
      </c>
      <c r="P144" s="61">
        <v>0</v>
      </c>
      <c r="Q144" s="33">
        <v>2.6</v>
      </c>
      <c r="R144" s="61">
        <v>6.6</v>
      </c>
      <c r="S144" s="60"/>
      <c r="T144" s="60">
        <v>99</v>
      </c>
      <c r="U144" s="75">
        <v>7.77</v>
      </c>
      <c r="V144" s="60">
        <v>4</v>
      </c>
      <c r="W144" s="71">
        <f t="shared" si="1760"/>
        <v>221.1</v>
      </c>
      <c r="X144" s="85">
        <f t="shared" si="1761"/>
        <v>103</v>
      </c>
      <c r="Y144" s="33">
        <v>0.7</v>
      </c>
      <c r="Z144" s="33">
        <f t="shared" si="1752"/>
        <v>0.7</v>
      </c>
      <c r="AA144" s="33">
        <v>0</v>
      </c>
      <c r="AB144" s="33">
        <f t="shared" si="1753"/>
        <v>40</v>
      </c>
      <c r="AC144" s="33">
        <v>1.3</v>
      </c>
      <c r="AD144" s="33">
        <f t="shared" si="1754"/>
        <v>6.3999999999999995</v>
      </c>
      <c r="AE144" s="22">
        <f t="shared" si="1755"/>
        <v>256.75</v>
      </c>
      <c r="AF144" s="54">
        <f t="shared" si="1762"/>
        <v>-201.88200072683472</v>
      </c>
      <c r="AG144" s="167">
        <f t="shared" si="1057"/>
        <v>-3.433427339061487E-3</v>
      </c>
      <c r="AH144"/>
      <c r="AI144" s="22">
        <f t="shared" si="1763"/>
        <v>2826390000</v>
      </c>
      <c r="AJ144" s="174">
        <f t="shared" si="1769"/>
        <v>-9.7228873252506232E-2</v>
      </c>
      <c r="AK144" s="174">
        <f t="shared" si="1770"/>
        <v>-4.0795331434617986E-3</v>
      </c>
      <c r="AL144" s="178"/>
      <c r="AM144" s="187">
        <f t="shared" si="1771"/>
        <v>13.356597222222227</v>
      </c>
      <c r="AN144" s="187"/>
      <c r="AO144" s="187"/>
      <c r="AP144" s="174"/>
      <c r="AQ144" s="189">
        <f t="shared" si="1764"/>
        <v>36.339253597122294</v>
      </c>
      <c r="AR144" s="189">
        <f t="shared" si="1765"/>
        <v>0</v>
      </c>
      <c r="AS144" s="189">
        <f t="shared" si="1766"/>
        <v>0</v>
      </c>
      <c r="AT144" s="189">
        <f t="shared" si="1767"/>
        <v>2.5848021582733813</v>
      </c>
      <c r="AU144" s="189">
        <f t="shared" si="1768"/>
        <v>6.561420863309352</v>
      </c>
      <c r="AV144" s="190" t="s">
        <v>176</v>
      </c>
      <c r="AW144" s="189">
        <f t="shared" si="1773"/>
        <v>10.279570853822079</v>
      </c>
      <c r="AX144" s="189">
        <f t="shared" si="1774"/>
        <v>0</v>
      </c>
      <c r="AY144" s="189">
        <f t="shared" si="1775"/>
        <v>0</v>
      </c>
      <c r="AZ144" s="189">
        <f t="shared" si="1776"/>
        <v>6.2838623156012741E-2</v>
      </c>
      <c r="BA144" s="189">
        <f t="shared" si="1777"/>
        <v>0.29695127402771515</v>
      </c>
      <c r="BB144" s="190" t="s">
        <v>176</v>
      </c>
      <c r="BC144" s="189"/>
      <c r="BD144" s="189"/>
      <c r="BE144" s="189"/>
      <c r="BF144" s="189"/>
      <c r="BG144" s="189"/>
      <c r="BH144" s="189"/>
      <c r="BI144" s="189"/>
      <c r="BJ144" s="189"/>
      <c r="BK144" s="189"/>
      <c r="BL144" s="189"/>
      <c r="BN144" s="189"/>
      <c r="BO144" s="189"/>
      <c r="BP144" s="189"/>
      <c r="BQ144" s="189"/>
      <c r="BR144" s="189"/>
      <c r="BS144" s="189"/>
      <c r="BT144" s="189"/>
      <c r="BU144" s="189"/>
      <c r="BV144" s="189"/>
      <c r="BW144" s="189"/>
      <c r="BX144" s="189"/>
      <c r="BY144" s="189"/>
      <c r="BZ144" s="189"/>
      <c r="CA144" s="189"/>
      <c r="CB144" s="189"/>
      <c r="CC144" s="189"/>
      <c r="CD144" s="189"/>
      <c r="CE144" s="189"/>
      <c r="CF144" s="189"/>
      <c r="CG144" s="189"/>
      <c r="CH144" s="189"/>
      <c r="CI144" s="189"/>
      <c r="CJ144" s="189"/>
      <c r="CK144" s="189"/>
      <c r="CL144" s="189"/>
      <c r="CM144" s="189"/>
      <c r="CN144" s="189"/>
      <c r="CO144" s="189"/>
      <c r="CP144" s="189"/>
      <c r="CQ144" s="189"/>
      <c r="CR144" s="189"/>
      <c r="CS144" s="189"/>
      <c r="CT144" s="189"/>
      <c r="CU144" s="189"/>
      <c r="CW144" s="189"/>
      <c r="CX144" s="189"/>
      <c r="CY144" s="189"/>
      <c r="CZ144" s="189"/>
      <c r="DA144" s="189"/>
      <c r="DB144" s="189"/>
      <c r="DC144" s="189"/>
      <c r="DD144" s="189"/>
      <c r="DE144" s="189"/>
      <c r="DF144" s="189"/>
      <c r="DG144" s="189"/>
      <c r="DH144" s="189"/>
      <c r="DI144" s="189"/>
      <c r="DJ144" s="189"/>
      <c r="DK144" s="189"/>
      <c r="DL144" s="189"/>
      <c r="DM144" s="189"/>
      <c r="DN144" s="189"/>
      <c r="DO144" s="189"/>
      <c r="DP144" s="189"/>
      <c r="DQ144" s="189"/>
      <c r="DR144" s="194"/>
      <c r="DS144" s="189"/>
      <c r="DT144" s="189"/>
      <c r="DU144" s="189"/>
      <c r="DV144" s="189"/>
      <c r="DW144" s="189"/>
      <c r="DX144" s="189"/>
      <c r="DY144" s="189"/>
      <c r="DZ144" s="189"/>
      <c r="EA144" s="189"/>
      <c r="EB144" s="189"/>
      <c r="EC144" s="189"/>
      <c r="ED144" s="189"/>
      <c r="EE144" s="53" t="s">
        <v>26</v>
      </c>
      <c r="EF144" s="12" t="s">
        <v>175</v>
      </c>
      <c r="EG144" s="189"/>
      <c r="EH144" s="189"/>
      <c r="EI144" s="189"/>
      <c r="EJ144" s="189"/>
      <c r="EK144" s="189"/>
      <c r="EL144" s="189"/>
      <c r="EM144" s="189"/>
      <c r="EN144" s="189"/>
      <c r="EO144" s="189"/>
      <c r="EP144" s="189"/>
      <c r="EQ144" s="189"/>
      <c r="ER144" s="189"/>
      <c r="ES144" s="189"/>
      <c r="ET144" s="189"/>
      <c r="EU144" s="189"/>
      <c r="EV144" s="189"/>
      <c r="EW144" s="189"/>
      <c r="EX144" s="189"/>
      <c r="EY144" s="189"/>
      <c r="EZ144" s="189"/>
      <c r="FA144" s="189"/>
      <c r="FB144" s="194"/>
      <c r="FC144" s="189"/>
      <c r="FD144" s="189"/>
      <c r="FE144" s="189"/>
      <c r="FF144" s="189"/>
      <c r="FG144" s="189"/>
      <c r="FH144" s="189"/>
      <c r="FI144" s="189"/>
      <c r="FJ144" s="189"/>
      <c r="FK144" s="189"/>
      <c r="FL144" s="189"/>
      <c r="FM144" s="189"/>
      <c r="FN144" s="189"/>
      <c r="FO144" s="6"/>
    </row>
    <row r="145" spans="1:171" x14ac:dyDescent="0.2">
      <c r="A145" s="42" t="s">
        <v>26</v>
      </c>
      <c r="B145" s="12" t="s">
        <v>177</v>
      </c>
      <c r="C145" s="28">
        <v>42422</v>
      </c>
      <c r="D145" s="63">
        <v>0.35555555555555557</v>
      </c>
      <c r="E145" s="10">
        <f t="shared" si="1817"/>
        <v>276.46666666666664</v>
      </c>
      <c r="F145" s="76">
        <f t="shared" si="1758"/>
        <v>11.519444444444444</v>
      </c>
      <c r="G145" s="53">
        <v>11.1</v>
      </c>
      <c r="H145" s="53">
        <v>11.5</v>
      </c>
      <c r="I145">
        <v>96.5</v>
      </c>
      <c r="J145">
        <v>12.7</v>
      </c>
      <c r="K145" s="53">
        <f t="shared" si="1759"/>
        <v>0.40000000000000036</v>
      </c>
      <c r="L145" s="53">
        <f t="shared" si="1941"/>
        <v>5.6000000000000014</v>
      </c>
      <c r="M145">
        <v>3</v>
      </c>
      <c r="N145" s="57">
        <v>29.1</v>
      </c>
      <c r="O145" s="60">
        <v>0</v>
      </c>
      <c r="P145" s="61">
        <v>0</v>
      </c>
      <c r="Q145" s="33">
        <v>2.75</v>
      </c>
      <c r="R145" s="61">
        <v>6.87</v>
      </c>
      <c r="S145" s="60"/>
      <c r="T145" s="60">
        <v>99</v>
      </c>
      <c r="U145" s="75">
        <v>8.1999999999999993</v>
      </c>
      <c r="V145" s="60">
        <v>12</v>
      </c>
      <c r="W145" s="71">
        <f t="shared" si="1760"/>
        <v>217.99999999999997</v>
      </c>
      <c r="X145" s="85">
        <f t="shared" si="1761"/>
        <v>115</v>
      </c>
      <c r="Y145" s="33">
        <v>0.2</v>
      </c>
      <c r="Z145" s="33">
        <f t="shared" si="1752"/>
        <v>0.89999999999999991</v>
      </c>
      <c r="AA145" s="33">
        <v>0</v>
      </c>
      <c r="AB145" s="33">
        <f t="shared" si="1753"/>
        <v>40</v>
      </c>
      <c r="AC145" s="33">
        <v>0.7</v>
      </c>
      <c r="AD145" s="33">
        <f t="shared" si="1754"/>
        <v>7.1</v>
      </c>
      <c r="AE145" s="22">
        <f t="shared" si="1755"/>
        <v>276.46666666666664</v>
      </c>
      <c r="AF145" s="54">
        <f t="shared" si="1762"/>
        <v>-90.939257162429769</v>
      </c>
      <c r="AG145" s="167">
        <f t="shared" si="1057"/>
        <v>-7.6220897573628845E-3</v>
      </c>
      <c r="AH145">
        <f>LN(G145/G143)/(AE145-AE143)</f>
        <v>-5.3297869413770444E-3</v>
      </c>
      <c r="AI145" s="22">
        <f t="shared" si="1763"/>
        <v>2409810000</v>
      </c>
      <c r="AJ145" s="174">
        <f t="shared" si="1769"/>
        <v>-0.15945237276651264</v>
      </c>
      <c r="AK145" s="174">
        <f t="shared" si="1770"/>
        <v>-8.0871871225619372E-3</v>
      </c>
      <c r="AL145" s="178">
        <f>LN(AI145/AI143)/(AE145-AE143)</f>
        <v>-5.8939436514126057E-3</v>
      </c>
      <c r="AM145" s="187">
        <f t="shared" si="1771"/>
        <v>9.8583333333333201</v>
      </c>
      <c r="AN145" s="187">
        <f>AM144+AM145</f>
        <v>23.214930555555547</v>
      </c>
      <c r="AO145" s="187">
        <f t="shared" ref="AO145" si="1942">AM144+AM145+AM143+AM142</f>
        <v>57.461840277777753</v>
      </c>
      <c r="AP145" s="174"/>
      <c r="AQ145" s="189">
        <f t="shared" si="1764"/>
        <v>36.112482853223597</v>
      </c>
      <c r="AR145" s="189">
        <f t="shared" si="1765"/>
        <v>0</v>
      </c>
      <c r="AS145" s="189">
        <f t="shared" si="1766"/>
        <v>0</v>
      </c>
      <c r="AT145" s="189">
        <f t="shared" si="1767"/>
        <v>2.7411979881115687</v>
      </c>
      <c r="AU145" s="189">
        <f t="shared" si="1768"/>
        <v>6.8480109739369004</v>
      </c>
      <c r="AV145" s="190" t="s">
        <v>178</v>
      </c>
      <c r="AW145" s="189">
        <f t="shared" si="1773"/>
        <v>7.2392535971222927</v>
      </c>
      <c r="AX145" s="189">
        <f t="shared" si="1774"/>
        <v>0</v>
      </c>
      <c r="AY145" s="189">
        <f t="shared" si="1775"/>
        <v>0</v>
      </c>
      <c r="AZ145" s="189">
        <f t="shared" si="1776"/>
        <v>-0.16519784172661867</v>
      </c>
      <c r="BA145" s="189">
        <f t="shared" si="1777"/>
        <v>0.30857913669064807</v>
      </c>
      <c r="BB145" s="190" t="s">
        <v>178</v>
      </c>
      <c r="BC145" s="189">
        <f>(AW144+AW145)/$AN145</f>
        <v>0.75463609115780683</v>
      </c>
      <c r="BD145" s="189">
        <f>(AX144+AX145)/$AN145</f>
        <v>0</v>
      </c>
      <c r="BE145" s="189">
        <f>(AY144+AY145)/$AN145</f>
        <v>0</v>
      </c>
      <c r="BF145" s="189">
        <f>(AZ144+AZ145)/$AN145</f>
        <v>-4.4091977068658698E-3</v>
      </c>
      <c r="BG145" s="189">
        <f>(BA144+BA145)/$AN145</f>
        <v>2.6083662377075437E-2</v>
      </c>
      <c r="BH145" s="189">
        <f t="shared" ref="BH145:BL145" si="1943">(AW144+AW145+AW143+AW142)/$AO145</f>
        <v>0.66245192997890867</v>
      </c>
      <c r="BI145" s="189">
        <f t="shared" si="1943"/>
        <v>0</v>
      </c>
      <c r="BJ145" s="189">
        <f t="shared" si="1943"/>
        <v>0</v>
      </c>
      <c r="BK145" s="189">
        <f t="shared" si="1943"/>
        <v>2.1749067876572921E-3</v>
      </c>
      <c r="BL145" s="189">
        <f t="shared" si="1943"/>
        <v>2.5238289817632945E-2</v>
      </c>
      <c r="BN145" s="189">
        <v>0.2489008950864543</v>
      </c>
      <c r="BO145" s="189">
        <v>1.1342907113840077</v>
      </c>
      <c r="BP145" s="189">
        <v>0.42422085353647748</v>
      </c>
      <c r="BQ145" s="189">
        <v>0</v>
      </c>
      <c r="BR145" s="189">
        <v>0</v>
      </c>
      <c r="BS145" s="189">
        <v>3.7381612174646524</v>
      </c>
      <c r="BT145" s="189">
        <v>0</v>
      </c>
      <c r="BU145" s="189">
        <v>4.5312526865305776</v>
      </c>
      <c r="BV145" s="189">
        <v>0.83474472471041417</v>
      </c>
      <c r="BW145" s="189">
        <v>1.6070698673735639</v>
      </c>
      <c r="BX145" s="189">
        <v>0.7385061048464483</v>
      </c>
      <c r="BY145" s="189">
        <v>0.59403083570992754</v>
      </c>
      <c r="BZ145" s="189">
        <v>1.6372317329672277</v>
      </c>
      <c r="CA145" s="189">
        <v>0.47961168927650472</v>
      </c>
      <c r="CB145" s="189">
        <v>0.74352296304582677</v>
      </c>
      <c r="CC145" s="189">
        <v>4.6363560242465214</v>
      </c>
      <c r="CD145" s="189">
        <v>0.211879768125187</v>
      </c>
      <c r="CE145" s="189">
        <v>1.8479487285827414</v>
      </c>
      <c r="CF145" s="189">
        <v>0.48272712420991787</v>
      </c>
      <c r="CG145" s="189">
        <v>0.1729286261583769</v>
      </c>
      <c r="CH145" s="189">
        <v>1.0904594168453403</v>
      </c>
      <c r="CI145" s="189">
        <v>30.622209049277114</v>
      </c>
      <c r="CJ145" s="189">
        <v>8.2490850378204321</v>
      </c>
      <c r="CK145" s="189">
        <v>0.81715917080977962</v>
      </c>
      <c r="CL145" s="189">
        <v>4.1603386180708316E-2</v>
      </c>
      <c r="CM145" s="189">
        <v>0.82741238661972327</v>
      </c>
      <c r="CN145" s="189">
        <v>3.9988411996089352</v>
      </c>
      <c r="CO145" s="189">
        <v>8.6736497259447348E-2</v>
      </c>
      <c r="CP145" s="189">
        <v>2.0236516328392362</v>
      </c>
      <c r="CQ145" s="189">
        <v>1.1402674246779627</v>
      </c>
      <c r="CR145" s="189">
        <v>0.29175152668475074</v>
      </c>
      <c r="CS145" s="189">
        <v>0.40878120739443785</v>
      </c>
      <c r="CT145" s="189">
        <v>5.2173378002686137</v>
      </c>
      <c r="CU145" s="189">
        <v>0</v>
      </c>
      <c r="CW145" s="189">
        <f t="shared" ref="CW145:DQ145" si="1944">(BN145*$W145/1000+($AB146-$AB144)*BN$18/1000)/(($W145+$AA145+$AC145)/1000)</f>
        <v>0.24810423012732988</v>
      </c>
      <c r="CX145" s="189">
        <f t="shared" si="1944"/>
        <v>1.1306601512652661</v>
      </c>
      <c r="CY145" s="189">
        <f t="shared" si="1944"/>
        <v>0.42286303644696888</v>
      </c>
      <c r="CZ145" s="189">
        <f t="shared" si="1944"/>
        <v>0</v>
      </c>
      <c r="DA145" s="189">
        <f t="shared" si="1944"/>
        <v>0</v>
      </c>
      <c r="DB145" s="189">
        <f t="shared" si="1944"/>
        <v>3.7261963667457443</v>
      </c>
      <c r="DC145" s="189">
        <f t="shared" si="1944"/>
        <v>0</v>
      </c>
      <c r="DD145" s="189">
        <f t="shared" si="1944"/>
        <v>4.5167493628882758</v>
      </c>
      <c r="DE145" s="189">
        <f t="shared" si="1944"/>
        <v>0.83207293089561185</v>
      </c>
      <c r="DF145" s="189">
        <f t="shared" si="1944"/>
        <v>1.6019260680724141</v>
      </c>
      <c r="DG145" s="189">
        <f t="shared" si="1944"/>
        <v>0.73614234502298015</v>
      </c>
      <c r="DH145" s="189">
        <f t="shared" si="1944"/>
        <v>0.59212950244519535</v>
      </c>
      <c r="DI145" s="189">
        <f t="shared" si="1944"/>
        <v>1.631991393629884</v>
      </c>
      <c r="DJ145" s="189">
        <f t="shared" si="1944"/>
        <v>0.47807658098892564</v>
      </c>
      <c r="DK145" s="189">
        <f t="shared" si="1944"/>
        <v>0.7411431456058083</v>
      </c>
      <c r="DL145" s="189">
        <f t="shared" si="1944"/>
        <v>4.6215162930303686</v>
      </c>
      <c r="DM145" s="189">
        <f t="shared" si="1944"/>
        <v>0.21120159785683937</v>
      </c>
      <c r="DN145" s="189">
        <f t="shared" si="1944"/>
        <v>1.842033940699761</v>
      </c>
      <c r="DO145" s="189">
        <f t="shared" si="1944"/>
        <v>0.48118204425131283</v>
      </c>
      <c r="DP145" s="189">
        <f t="shared" si="1944"/>
        <v>0.17237512804081467</v>
      </c>
      <c r="DQ145" s="189">
        <f t="shared" si="1944"/>
        <v>1.0869691489359132</v>
      </c>
      <c r="DR145" s="194">
        <f>(CI145*$W145/1000+($AB146-$AB144)*CI$18/1000+2220/1000*(AD146-AD144))/(($W145+$AA145+$AC145)/1000)</f>
        <v>37.629819719901292</v>
      </c>
      <c r="DS145" s="189">
        <f t="shared" ref="DS145:ED145" si="1945">(CJ145*$W145/1000+($AB146-$AB144)*CJ$18/1000)/(($W145+$AA145+$AC145)/1000)</f>
        <v>8.2226819307034944</v>
      </c>
      <c r="DT145" s="189">
        <f t="shared" si="1945"/>
        <v>0.81454366363297648</v>
      </c>
      <c r="DU145" s="189">
        <f t="shared" si="1945"/>
        <v>4.1470224908067732E-2</v>
      </c>
      <c r="DV145" s="189">
        <f t="shared" si="1945"/>
        <v>0.82476406165111882</v>
      </c>
      <c r="DW145" s="189">
        <f t="shared" si="1945"/>
        <v>3.986041982234787</v>
      </c>
      <c r="DX145" s="189">
        <f t="shared" si="1945"/>
        <v>8.6458877012160609E-2</v>
      </c>
      <c r="DY145" s="189">
        <f t="shared" si="1945"/>
        <v>2.0171744671191294</v>
      </c>
      <c r="DZ145" s="189">
        <f t="shared" si="1945"/>
        <v>1.1366177347041422</v>
      </c>
      <c r="EA145" s="189">
        <f t="shared" si="1945"/>
        <v>0.2908177083551699</v>
      </c>
      <c r="EB145" s="189">
        <f t="shared" si="1945"/>
        <v>0.40747280846816392</v>
      </c>
      <c r="EC145" s="189">
        <f t="shared" si="1945"/>
        <v>5.2006385023253676</v>
      </c>
      <c r="ED145" s="189">
        <f t="shared" si="1945"/>
        <v>0</v>
      </c>
      <c r="EE145" s="53" t="s">
        <v>26</v>
      </c>
      <c r="EF145" s="12" t="s">
        <v>177</v>
      </c>
      <c r="EG145" s="189">
        <f t="shared" ref="EG145" si="1946">BN145-CW141</f>
        <v>5.2177289430111129E-2</v>
      </c>
      <c r="EH145" s="189">
        <f t="shared" ref="EH145" si="1947">BO145-CX141</f>
        <v>-1.9786616934931001E-2</v>
      </c>
      <c r="EI145" s="189">
        <f t="shared" ref="EI145" si="1948">BP145-CY141</f>
        <v>-1.1021281860510248</v>
      </c>
      <c r="EJ145" s="189">
        <f t="shared" ref="EJ145" si="1949">BQ145-CZ141</f>
        <v>-3.2674098859647734E-2</v>
      </c>
      <c r="EK145" s="189">
        <f t="shared" ref="EK145" si="1950">BR145-DA141</f>
        <v>0</v>
      </c>
      <c r="EL145" s="189">
        <f t="shared" ref="EL145" si="1951">BS145-DB141</f>
        <v>0.2657785775380912</v>
      </c>
      <c r="EM145" s="189">
        <f t="shared" ref="EM145" si="1952">BT145-DC141</f>
        <v>0</v>
      </c>
      <c r="EN145" s="189">
        <f t="shared" ref="EN145" si="1953">BU145-DD141</f>
        <v>1.2162746514928715</v>
      </c>
      <c r="EO145" s="189">
        <f t="shared" ref="EO145" si="1954">BV145-DE141</f>
        <v>-4.9235091266445319E-2</v>
      </c>
      <c r="EP145" s="189">
        <f t="shared" ref="EP145" si="1955">BW145-DF141</f>
        <v>-2.4442890428642894E-2</v>
      </c>
      <c r="EQ145" s="189">
        <f t="shared" ref="EQ145" si="1956">BX145-DG141</f>
        <v>-0.69754967328989093</v>
      </c>
      <c r="ER145" s="189">
        <f t="shared" ref="ER145" si="1957">BY145-DH141</f>
        <v>-1.0994288982724454</v>
      </c>
      <c r="ES145" s="189">
        <f t="shared" ref="ES145" si="1958">BZ145-DI141</f>
        <v>6.7180448353089783E-2</v>
      </c>
      <c r="ET145" s="189">
        <f t="shared" ref="ET145" si="1959">CA145-DJ141</f>
        <v>-0.10225782888524709</v>
      </c>
      <c r="EU145" s="189">
        <f t="shared" ref="EU145" si="1960">CB145-DK141</f>
        <v>-0.15256441317166181</v>
      </c>
      <c r="EV145" s="189">
        <f t="shared" ref="EV145" si="1961">CC145-DL141</f>
        <v>0.16302645046270925</v>
      </c>
      <c r="EW145" s="189">
        <f t="shared" ref="EW145" si="1962">CD145-DM141</f>
        <v>-5.5362380715968551E-2</v>
      </c>
      <c r="EX145" s="189">
        <f t="shared" ref="EX145" si="1963">CE145-DN141</f>
        <v>-0.26844101135755549</v>
      </c>
      <c r="EY145" s="189">
        <f t="shared" ref="EY145" si="1964">CF145-DO141</f>
        <v>-0.36236029804246678</v>
      </c>
      <c r="EZ145" s="189">
        <f t="shared" ref="EZ145" si="1965">CG145-DP141</f>
        <v>-9.4423428577449564E-2</v>
      </c>
      <c r="FA145" s="189">
        <f t="shared" ref="FA145" si="1966">CH145-DQ141</f>
        <v>-0.54326253697124938</v>
      </c>
      <c r="FB145" s="194">
        <f>CI145-DR141</f>
        <v>-37.26508092704762</v>
      </c>
      <c r="FC145" s="189">
        <f t="shared" ref="FC145" si="1967">CJ145-DS141</f>
        <v>5.5048311530078111</v>
      </c>
      <c r="FD145" s="189">
        <f t="shared" ref="FD145" si="1968">CK145-DT141</f>
        <v>0.27616938603232721</v>
      </c>
      <c r="FE145" s="189">
        <f t="shared" ref="FE145" si="1969">CL145-DU141</f>
        <v>4.1603386180708316E-2</v>
      </c>
      <c r="FF145" s="189">
        <f t="shared" ref="FF145" si="1970">CM145-DV141</f>
        <v>-7.1566821509411183E-2</v>
      </c>
      <c r="FG145" s="189">
        <f t="shared" ref="FG145" si="1971">CN145-DW141</f>
        <v>-0.23274183561460937</v>
      </c>
      <c r="FH145" s="189">
        <f t="shared" ref="FH145" si="1972">CO145-DX141</f>
        <v>5.0069169912887311E-2</v>
      </c>
      <c r="FI145" s="189">
        <f t="shared" ref="FI145" si="1973">CP145-DY141</f>
        <v>0.96242371622278666</v>
      </c>
      <c r="FJ145" s="189">
        <f>CQ145-DZ141</f>
        <v>0.62236950538976665</v>
      </c>
      <c r="FK145" s="189">
        <f t="shared" ref="FK145" si="1974">CR145-EA141</f>
        <v>0.18003380645948228</v>
      </c>
      <c r="FL145" s="189">
        <f t="shared" ref="FL145" si="1975">CS145-EB141</f>
        <v>-1.2710919242121683</v>
      </c>
      <c r="FM145" s="189">
        <f t="shared" ref="FM145" si="1976">CT145-EC141</f>
        <v>1.4613026846008057</v>
      </c>
      <c r="FN145" s="189">
        <f t="shared" ref="FN145" si="1977">CU145-ED141</f>
        <v>0</v>
      </c>
      <c r="FO145" s="198">
        <f>SUM(BA142:BA145)</f>
        <v>1.4502385783850889</v>
      </c>
    </row>
    <row r="146" spans="1:171" ht="16.5" x14ac:dyDescent="0.3">
      <c r="A146" s="17" t="s">
        <v>26</v>
      </c>
      <c r="B146" s="12" t="s">
        <v>180</v>
      </c>
      <c r="C146" s="28">
        <v>42423</v>
      </c>
      <c r="D146" s="63">
        <v>0.4284722222222222</v>
      </c>
      <c r="E146" s="10">
        <f t="shared" si="1817"/>
        <v>302.21666666666664</v>
      </c>
      <c r="F146" s="76">
        <f t="shared" si="1758"/>
        <v>12.59236111111111</v>
      </c>
      <c r="G146" s="154">
        <v>9.15</v>
      </c>
      <c r="H146" s="154">
        <v>9.9600000000000009</v>
      </c>
      <c r="I146" s="153">
        <v>91.9</v>
      </c>
      <c r="J146" s="153">
        <v>13.1</v>
      </c>
      <c r="K146" s="53">
        <f t="shared" si="1759"/>
        <v>0.8100000000000005</v>
      </c>
      <c r="L146" s="53">
        <f t="shared" si="1941"/>
        <v>7.1400000000000006</v>
      </c>
      <c r="M146" s="153">
        <v>1</v>
      </c>
      <c r="N146" s="57">
        <v>31.3</v>
      </c>
      <c r="O146" s="60">
        <v>0</v>
      </c>
      <c r="P146" s="33">
        <v>0</v>
      </c>
      <c r="Q146" s="33">
        <v>2.8</v>
      </c>
      <c r="R146" s="33">
        <v>6.76</v>
      </c>
      <c r="S146" s="60"/>
      <c r="T146" s="60">
        <v>101</v>
      </c>
      <c r="U146" s="75">
        <v>8.48</v>
      </c>
      <c r="V146" s="60">
        <v>10</v>
      </c>
      <c r="W146" s="71">
        <f t="shared" si="1760"/>
        <v>206.49999999999997</v>
      </c>
      <c r="X146" s="85">
        <f t="shared" si="1761"/>
        <v>125</v>
      </c>
      <c r="Y146" s="33">
        <v>0.5</v>
      </c>
      <c r="Z146" s="33">
        <f t="shared" si="1752"/>
        <v>1.4</v>
      </c>
      <c r="AA146" s="33">
        <v>0</v>
      </c>
      <c r="AB146" s="33">
        <f t="shared" si="1753"/>
        <v>40</v>
      </c>
      <c r="AC146" s="33">
        <v>0</v>
      </c>
      <c r="AD146" s="33">
        <f t="shared" si="1754"/>
        <v>7.1</v>
      </c>
      <c r="AE146" s="22">
        <f t="shared" si="1755"/>
        <v>302.21666666666664</v>
      </c>
      <c r="AF146" s="54">
        <f t="shared" si="1762"/>
        <v>-92.387941155276977</v>
      </c>
      <c r="AG146" s="167">
        <f t="shared" si="1057"/>
        <v>-7.5025720011983876E-3</v>
      </c>
      <c r="AH146"/>
      <c r="AI146" s="22">
        <f t="shared" si="1763"/>
        <v>1884899999.9999998</v>
      </c>
      <c r="AJ146" s="174">
        <f t="shared" si="1769"/>
        <v>-0.24567313712552366</v>
      </c>
      <c r="AK146" s="174">
        <f t="shared" si="1770"/>
        <v>-9.5407043543892685E-3</v>
      </c>
      <c r="AL146" s="178"/>
      <c r="AM146" s="187">
        <f t="shared" si="1771"/>
        <v>10.86328125</v>
      </c>
      <c r="AN146" s="187"/>
      <c r="AO146" s="187"/>
      <c r="AP146" s="174"/>
      <c r="AQ146" s="189">
        <f t="shared" si="1764"/>
        <v>31.3</v>
      </c>
      <c r="AR146" s="189">
        <f t="shared" si="1765"/>
        <v>0</v>
      </c>
      <c r="AS146" s="189">
        <f t="shared" si="1766"/>
        <v>0</v>
      </c>
      <c r="AT146" s="189">
        <f t="shared" si="1767"/>
        <v>2.8000000000000003</v>
      </c>
      <c r="AU146" s="189">
        <f t="shared" si="1768"/>
        <v>6.76</v>
      </c>
      <c r="AV146" s="190" t="s">
        <v>181</v>
      </c>
      <c r="AW146" s="189">
        <f t="shared" si="1773"/>
        <v>4.8124828532235959</v>
      </c>
      <c r="AX146" s="189">
        <f t="shared" si="1774"/>
        <v>0</v>
      </c>
      <c r="AY146" s="189">
        <f t="shared" si="1775"/>
        <v>0</v>
      </c>
      <c r="AZ146" s="189">
        <f t="shared" si="1776"/>
        <v>-5.8802011888431149E-2</v>
      </c>
      <c r="BA146" s="189">
        <f t="shared" si="1777"/>
        <v>-8.8010973936900605E-2</v>
      </c>
      <c r="BB146" s="190" t="s">
        <v>181</v>
      </c>
      <c r="BC146" s="189"/>
      <c r="BD146" s="189"/>
      <c r="BE146" s="189"/>
      <c r="BF146" s="189"/>
      <c r="BG146" s="189"/>
      <c r="BH146" s="189"/>
      <c r="BI146" s="189"/>
      <c r="BJ146" s="189"/>
      <c r="BK146" s="189"/>
      <c r="BL146" s="189"/>
      <c r="BN146" s="189"/>
      <c r="BO146" s="189"/>
      <c r="BP146" s="189"/>
      <c r="BQ146" s="189"/>
      <c r="BR146" s="189"/>
      <c r="BS146" s="189"/>
      <c r="BT146" s="189"/>
      <c r="BU146" s="189"/>
      <c r="BV146" s="189"/>
      <c r="BW146" s="189"/>
      <c r="BX146" s="189"/>
      <c r="BY146" s="189"/>
      <c r="BZ146" s="189"/>
      <c r="CA146" s="189"/>
      <c r="CB146" s="189"/>
      <c r="CC146" s="189"/>
      <c r="CD146" s="189"/>
      <c r="CE146" s="189"/>
      <c r="CF146" s="189"/>
      <c r="CG146" s="189"/>
      <c r="CH146" s="189"/>
      <c r="CI146" s="189"/>
      <c r="CJ146" s="189"/>
      <c r="CK146" s="189"/>
      <c r="CL146" s="189"/>
      <c r="CM146" s="189"/>
      <c r="CN146" s="189"/>
      <c r="CO146" s="189"/>
      <c r="CP146" s="189"/>
      <c r="CQ146" s="189"/>
      <c r="CR146" s="189"/>
      <c r="CS146" s="189"/>
      <c r="CT146" s="189"/>
      <c r="CU146" s="189"/>
      <c r="CW146" s="189"/>
      <c r="CX146" s="189"/>
      <c r="CY146" s="189"/>
      <c r="CZ146" s="189"/>
      <c r="DA146" s="189"/>
      <c r="DB146" s="189"/>
      <c r="DC146" s="189"/>
      <c r="DD146" s="189"/>
      <c r="DE146" s="189"/>
      <c r="DF146" s="189"/>
      <c r="DG146" s="189"/>
      <c r="DH146" s="189"/>
      <c r="DI146" s="189"/>
      <c r="DJ146" s="189"/>
      <c r="DK146" s="189"/>
      <c r="DL146" s="189"/>
      <c r="DM146" s="189"/>
      <c r="DN146" s="189"/>
      <c r="DO146" s="189"/>
      <c r="DP146" s="189"/>
      <c r="DQ146" s="189"/>
      <c r="DR146" s="194"/>
      <c r="DS146" s="189"/>
      <c r="DT146" s="189"/>
      <c r="DU146" s="189"/>
      <c r="DV146" s="189"/>
      <c r="DW146" s="189"/>
      <c r="DX146" s="189"/>
      <c r="DY146" s="189"/>
      <c r="DZ146" s="189"/>
      <c r="EA146" s="189"/>
      <c r="EB146" s="189"/>
      <c r="EC146" s="189"/>
      <c r="ED146" s="189"/>
      <c r="EE146" s="53" t="s">
        <v>26</v>
      </c>
      <c r="EF146" s="12" t="s">
        <v>180</v>
      </c>
      <c r="EG146" s="189"/>
      <c r="EH146" s="189"/>
      <c r="EI146" s="189"/>
      <c r="EJ146" s="189"/>
      <c r="EK146" s="189"/>
      <c r="EL146" s="189"/>
      <c r="EM146" s="189"/>
      <c r="EN146" s="189"/>
      <c r="EO146" s="189"/>
      <c r="EP146" s="189"/>
      <c r="EQ146" s="189"/>
      <c r="ER146" s="189"/>
      <c r="ES146" s="189"/>
      <c r="ET146" s="189"/>
      <c r="EU146" s="189"/>
      <c r="EV146" s="189"/>
      <c r="EW146" s="189"/>
      <c r="EX146" s="189"/>
      <c r="EY146" s="189"/>
      <c r="EZ146" s="189"/>
      <c r="FA146" s="189"/>
      <c r="FB146" s="194"/>
      <c r="FC146" s="189"/>
      <c r="FD146" s="189"/>
      <c r="FE146" s="189"/>
      <c r="FF146" s="189"/>
      <c r="FG146" s="189"/>
      <c r="FH146" s="189"/>
      <c r="FI146" s="189"/>
      <c r="FJ146" s="189"/>
      <c r="FK146" s="189"/>
      <c r="FL146" s="189"/>
      <c r="FM146" s="189"/>
      <c r="FN146" s="189"/>
      <c r="FO146" s="6"/>
    </row>
    <row r="147" spans="1:171" ht="17.25" thickBot="1" x14ac:dyDescent="0.35">
      <c r="A147" s="23" t="s">
        <v>26</v>
      </c>
      <c r="B147" s="20" t="s">
        <v>182</v>
      </c>
      <c r="C147" s="159">
        <v>42424</v>
      </c>
      <c r="D147" s="64">
        <v>0.38819444444444445</v>
      </c>
      <c r="E147" s="152">
        <f>F147*24</f>
        <v>325.25</v>
      </c>
      <c r="F147" s="77">
        <f t="shared" si="1758"/>
        <v>13.552083333333332</v>
      </c>
      <c r="G147" s="157">
        <v>5.48</v>
      </c>
      <c r="H147" s="158">
        <v>6.36</v>
      </c>
      <c r="I147" s="155">
        <v>86.3</v>
      </c>
      <c r="J147" s="155">
        <v>13.4</v>
      </c>
      <c r="K147" s="161">
        <f t="shared" si="1759"/>
        <v>0.87999999999999989</v>
      </c>
      <c r="L147" s="161">
        <f t="shared" si="1941"/>
        <v>10.740000000000002</v>
      </c>
      <c r="M147" s="156">
        <v>2</v>
      </c>
      <c r="N147" s="66">
        <v>26.6</v>
      </c>
      <c r="O147" s="65">
        <v>0</v>
      </c>
      <c r="P147" s="67">
        <v>0</v>
      </c>
      <c r="Q147" s="67">
        <v>3.27</v>
      </c>
      <c r="R147" s="67">
        <v>7.19</v>
      </c>
      <c r="S147" s="66"/>
      <c r="T147" s="65">
        <v>105</v>
      </c>
      <c r="U147" s="78">
        <v>9.3699999999999992</v>
      </c>
      <c r="V147" s="65">
        <v>10</v>
      </c>
      <c r="W147" s="160">
        <f t="shared" si="1760"/>
        <v>196.69999999999996</v>
      </c>
      <c r="X147" s="86">
        <f t="shared" si="1761"/>
        <v>135</v>
      </c>
      <c r="Y147" s="67">
        <v>0.2</v>
      </c>
      <c r="Z147" s="68">
        <f t="shared" si="1752"/>
        <v>1.5999999999999999</v>
      </c>
      <c r="AA147" s="67">
        <v>0</v>
      </c>
      <c r="AB147" s="68">
        <f t="shared" si="1753"/>
        <v>40</v>
      </c>
      <c r="AC147" s="68">
        <v>0</v>
      </c>
      <c r="AD147" s="68">
        <f t="shared" si="1754"/>
        <v>7.1</v>
      </c>
      <c r="AE147" s="163">
        <f t="shared" si="1755"/>
        <v>325.25</v>
      </c>
      <c r="AF147" s="164">
        <f t="shared" si="1762"/>
        <v>-31.143134898290679</v>
      </c>
      <c r="AG147" s="168">
        <f t="shared" si="1057"/>
        <v>-2.2256821056186909E-2</v>
      </c>
      <c r="AH147">
        <f>LN(G147/G145)/(AE147-AE145)</f>
        <v>-1.4468876133072028E-2</v>
      </c>
      <c r="AI147" s="22">
        <f t="shared" si="1763"/>
        <v>1076820000</v>
      </c>
      <c r="AJ147" s="175">
        <f t="shared" si="1769"/>
        <v>-0.5598625158077708</v>
      </c>
      <c r="AK147" s="175">
        <f t="shared" si="1770"/>
        <v>-2.4306621525662958E-2</v>
      </c>
      <c r="AL147" s="179">
        <f>LN(AI147/AI145)/(AE147-AE145)</f>
        <v>-1.6512517654935988E-2</v>
      </c>
      <c r="AM147" s="191">
        <f t="shared" si="1771"/>
        <v>7.0203680555555641</v>
      </c>
      <c r="AN147" s="191">
        <f>AM146+AM147</f>
        <v>17.883649305555565</v>
      </c>
      <c r="AO147" s="187">
        <f t="shared" ref="AO147" si="1978">AM146+AM147</f>
        <v>17.883649305555565</v>
      </c>
      <c r="AP147" s="175"/>
      <c r="AQ147" s="192">
        <f t="shared" si="1764"/>
        <v>26.6</v>
      </c>
      <c r="AR147" s="192">
        <f t="shared" si="1765"/>
        <v>0</v>
      </c>
      <c r="AS147" s="192">
        <f t="shared" si="1766"/>
        <v>0</v>
      </c>
      <c r="AT147" s="192">
        <f t="shared" si="1767"/>
        <v>3.2699999999999996</v>
      </c>
      <c r="AU147" s="192">
        <f t="shared" si="1768"/>
        <v>7.1899999999999995</v>
      </c>
      <c r="AV147" s="190" t="s">
        <v>183</v>
      </c>
      <c r="AW147" s="192">
        <f t="shared" si="1773"/>
        <v>4.6999999999999993</v>
      </c>
      <c r="AX147" s="192">
        <f t="shared" si="1774"/>
        <v>0</v>
      </c>
      <c r="AY147" s="192">
        <f t="shared" si="1775"/>
        <v>0</v>
      </c>
      <c r="AZ147" s="192">
        <f t="shared" si="1776"/>
        <v>-0.46999999999999975</v>
      </c>
      <c r="BA147" s="192">
        <f t="shared" si="1777"/>
        <v>0.4300000000000006</v>
      </c>
      <c r="BB147" s="190" t="s">
        <v>183</v>
      </c>
      <c r="BC147" s="192">
        <f>(AW146+AW147)/$AN147</f>
        <v>0.53190949401297738</v>
      </c>
      <c r="BD147" s="192">
        <f>(AX146+AX147)/$AN147</f>
        <v>0</v>
      </c>
      <c r="BE147" s="192">
        <f>(AY146+AY147)/$AN147</f>
        <v>0</v>
      </c>
      <c r="BF147" s="192">
        <f>(AZ146+AZ147)/$AN147</f>
        <v>-2.9569021560054764E-2</v>
      </c>
      <c r="BG147" s="192">
        <f>(BA146+BA147)/$AN147</f>
        <v>1.9123000021973195E-2</v>
      </c>
      <c r="BH147" s="189">
        <f t="shared" ref="BH147:BL147" si="1979">(AW146+AW147)/$AN147</f>
        <v>0.53190949401297738</v>
      </c>
      <c r="BI147" s="189">
        <f t="shared" si="1979"/>
        <v>0</v>
      </c>
      <c r="BJ147" s="189">
        <f t="shared" si="1979"/>
        <v>0</v>
      </c>
      <c r="BK147" s="189">
        <f t="shared" si="1979"/>
        <v>-2.9569021560054764E-2</v>
      </c>
      <c r="BL147" s="189">
        <f t="shared" si="1979"/>
        <v>1.9123000021973195E-2</v>
      </c>
      <c r="BN147" s="192">
        <v>0.29701556625558301</v>
      </c>
      <c r="BO147" s="192">
        <v>1.2059332313536875</v>
      </c>
      <c r="BP147" s="192">
        <v>0.47983032871916176</v>
      </c>
      <c r="BQ147" s="192">
        <v>0</v>
      </c>
      <c r="BR147" s="192">
        <v>0</v>
      </c>
      <c r="BS147" s="192">
        <v>4.0194658242094707</v>
      </c>
      <c r="BT147" s="192">
        <v>2.3806215588778653E-2</v>
      </c>
      <c r="BU147" s="192">
        <v>5.0657932383173465</v>
      </c>
      <c r="BV147" s="192">
        <v>0.86150609894586916</v>
      </c>
      <c r="BW147" s="192">
        <v>1.7235044686430741</v>
      </c>
      <c r="BX147" s="192">
        <v>0.64238918341582574</v>
      </c>
      <c r="BY147" s="192">
        <v>0.46139004427505692</v>
      </c>
      <c r="BZ147" s="192">
        <v>1.6759313458664722</v>
      </c>
      <c r="CA147" s="192">
        <v>0.47222239026020807</v>
      </c>
      <c r="CB147" s="192">
        <v>0.76363426584638694</v>
      </c>
      <c r="CC147" s="192">
        <v>4.6088392399552394</v>
      </c>
      <c r="CD147" s="192">
        <v>0.29800975516794592</v>
      </c>
      <c r="CE147" s="192">
        <v>2.0746638617292308</v>
      </c>
      <c r="CF147" s="192">
        <v>0.4331046443090722</v>
      </c>
      <c r="CG147" s="192">
        <v>0.18076896464032652</v>
      </c>
      <c r="CH147" s="192">
        <v>1.0341279256762126</v>
      </c>
      <c r="CI147" s="192">
        <v>28.693122163415556</v>
      </c>
      <c r="CJ147" s="192">
        <v>11.739424318713466</v>
      </c>
      <c r="CK147" s="192">
        <v>0.86063937303781857</v>
      </c>
      <c r="CL147" s="192">
        <v>4.4217407845417327E-2</v>
      </c>
      <c r="CM147" s="192">
        <v>0.8875836590905003</v>
      </c>
      <c r="CN147" s="192">
        <v>3.8669382628859115</v>
      </c>
      <c r="CO147" s="192">
        <v>9.3899357499996602E-2</v>
      </c>
      <c r="CP147" s="192">
        <v>2.2892966090138369</v>
      </c>
      <c r="CQ147" s="192">
        <v>1.2388565351448939</v>
      </c>
      <c r="CR147" s="192">
        <v>0.20941461799322461</v>
      </c>
      <c r="CS147" s="192">
        <v>0.29116153707334097</v>
      </c>
      <c r="CT147" s="192">
        <v>6.3640350437884123</v>
      </c>
      <c r="CU147" s="192">
        <v>0.22533105879943829</v>
      </c>
      <c r="CW147" s="189">
        <f t="shared" ref="CW147:DQ147" si="1980">(BN147*$W147/1000+($AB147-$AB146)*BN$18/1000)/(($W147+$AA147+$AC147)/1000)</f>
        <v>0.29701556625558301</v>
      </c>
      <c r="CX147" s="189">
        <f t="shared" si="1980"/>
        <v>1.2059332313536875</v>
      </c>
      <c r="CY147" s="189">
        <f t="shared" si="1980"/>
        <v>0.47983032871916176</v>
      </c>
      <c r="CZ147" s="189">
        <f t="shared" si="1980"/>
        <v>0</v>
      </c>
      <c r="DA147" s="189">
        <f t="shared" si="1980"/>
        <v>0</v>
      </c>
      <c r="DB147" s="189">
        <f t="shared" si="1980"/>
        <v>4.0194658242094707</v>
      </c>
      <c r="DC147" s="189">
        <f t="shared" si="1980"/>
        <v>2.3806215588778653E-2</v>
      </c>
      <c r="DD147" s="189">
        <f t="shared" si="1980"/>
        <v>5.0657932383173474</v>
      </c>
      <c r="DE147" s="189">
        <f t="shared" si="1980"/>
        <v>0.86150609894586916</v>
      </c>
      <c r="DF147" s="189">
        <f t="shared" si="1980"/>
        <v>1.7235044686430743</v>
      </c>
      <c r="DG147" s="189">
        <f t="shared" si="1980"/>
        <v>0.64238918341582585</v>
      </c>
      <c r="DH147" s="189">
        <f t="shared" si="1980"/>
        <v>0.46139004427505698</v>
      </c>
      <c r="DI147" s="189">
        <f t="shared" si="1980"/>
        <v>1.675931345866472</v>
      </c>
      <c r="DJ147" s="189">
        <f t="shared" si="1980"/>
        <v>0.47222239026020807</v>
      </c>
      <c r="DK147" s="189">
        <f t="shared" si="1980"/>
        <v>0.76363426584638694</v>
      </c>
      <c r="DL147" s="189">
        <f t="shared" si="1980"/>
        <v>4.6088392399552394</v>
      </c>
      <c r="DM147" s="189">
        <f t="shared" si="1980"/>
        <v>0.29800975516794592</v>
      </c>
      <c r="DN147" s="189">
        <f t="shared" si="1980"/>
        <v>2.0746638617292308</v>
      </c>
      <c r="DO147" s="189">
        <f t="shared" si="1980"/>
        <v>0.43310464430907214</v>
      </c>
      <c r="DP147" s="189">
        <f t="shared" si="1980"/>
        <v>0.18076896464032655</v>
      </c>
      <c r="DQ147" s="189">
        <f t="shared" si="1980"/>
        <v>1.0341279256762126</v>
      </c>
      <c r="DR147" s="194">
        <f>(CI147*$W147/1000+($AB147-$AB146)*CI$18/1000+2220*(AD147-AD146)/1000)/(($W147+$AA147+$AC147)/1000)</f>
        <v>28.693122163415559</v>
      </c>
      <c r="DS147" s="189">
        <f t="shared" ref="DS147:ED147" si="1981">(CJ147*$W147/1000+($AB147-$AB146)*CJ$18/1000)/(($W147+$AA147+$AC147)/1000)</f>
        <v>11.739424318713466</v>
      </c>
      <c r="DT147" s="189">
        <f t="shared" si="1981"/>
        <v>0.86063937303781846</v>
      </c>
      <c r="DU147" s="189">
        <f t="shared" si="1981"/>
        <v>4.4217407845417327E-2</v>
      </c>
      <c r="DV147" s="189">
        <f t="shared" si="1981"/>
        <v>0.8875836590905003</v>
      </c>
      <c r="DW147" s="189">
        <f t="shared" si="1981"/>
        <v>3.8669382628859115</v>
      </c>
      <c r="DX147" s="189">
        <f t="shared" si="1981"/>
        <v>9.3899357499996616E-2</v>
      </c>
      <c r="DY147" s="189">
        <f t="shared" si="1981"/>
        <v>2.2892966090138369</v>
      </c>
      <c r="DZ147" s="189">
        <f t="shared" si="1981"/>
        <v>1.2388565351448939</v>
      </c>
      <c r="EA147" s="189">
        <f t="shared" si="1981"/>
        <v>0.20941461799322464</v>
      </c>
      <c r="EB147" s="189">
        <f t="shared" si="1981"/>
        <v>0.29116153707334097</v>
      </c>
      <c r="EC147" s="189">
        <f t="shared" si="1981"/>
        <v>6.3640350437884123</v>
      </c>
      <c r="ED147" s="189">
        <f t="shared" si="1981"/>
        <v>0.22533105879943829</v>
      </c>
      <c r="EE147" t="s">
        <v>26</v>
      </c>
      <c r="EF147" s="13" t="s">
        <v>182</v>
      </c>
      <c r="EG147" s="192">
        <f t="shared" ref="EG147" si="1982">BN147-CW145</f>
        <v>4.891133612825313E-2</v>
      </c>
      <c r="EH147" s="192">
        <f t="shared" ref="EH147" si="1983">BO147-CX145</f>
        <v>7.5273080088421374E-2</v>
      </c>
      <c r="EI147" s="192">
        <f t="shared" ref="EI147" si="1984">BP147-CY145</f>
        <v>5.6967292272192882E-2</v>
      </c>
      <c r="EJ147" s="192">
        <f t="shared" ref="EJ147" si="1985">BQ147-CZ145</f>
        <v>0</v>
      </c>
      <c r="EK147" s="192">
        <f t="shared" ref="EK147" si="1986">BR147-DA145</f>
        <v>0</v>
      </c>
      <c r="EL147" s="192">
        <f t="shared" ref="EL147" si="1987">BS147-DB145</f>
        <v>0.29326945746372646</v>
      </c>
      <c r="EM147" s="192">
        <f t="shared" ref="EM147" si="1988">BT147-DC145</f>
        <v>2.3806215588778653E-2</v>
      </c>
      <c r="EN147" s="192">
        <f t="shared" ref="EN147" si="1989">BU147-DD145</f>
        <v>0.54904387542907074</v>
      </c>
      <c r="EO147" s="192">
        <f t="shared" ref="EO147" si="1990">BV147-DE145</f>
        <v>2.9433168050257308E-2</v>
      </c>
      <c r="EP147" s="192">
        <f t="shared" ref="EP147" si="1991">BW147-DF145</f>
        <v>0.12157840057065994</v>
      </c>
      <c r="EQ147" s="192">
        <f t="shared" ref="EQ147" si="1992">BX147-DG145</f>
        <v>-9.3753161607154412E-2</v>
      </c>
      <c r="ER147" s="192">
        <f t="shared" ref="ER147" si="1993">BY147-DH145</f>
        <v>-0.13073945817013843</v>
      </c>
      <c r="ES147" s="192">
        <f t="shared" ref="ES147" si="1994">BZ147-DI145</f>
        <v>4.3939952236588198E-2</v>
      </c>
      <c r="ET147" s="192">
        <f t="shared" ref="ET147" si="1995">CA147-DJ145</f>
        <v>-5.8541907287175676E-3</v>
      </c>
      <c r="EU147" s="192">
        <f t="shared" ref="EU147" si="1996">CB147-DK145</f>
        <v>2.2491120240578644E-2</v>
      </c>
      <c r="EV147" s="192">
        <f t="shared" ref="EV147" si="1997">CC147-DL145</f>
        <v>-1.267705307512923E-2</v>
      </c>
      <c r="EW147" s="192">
        <f t="shared" ref="EW147" si="1998">CD147-DM145</f>
        <v>8.6808157311106554E-2</v>
      </c>
      <c r="EX147" s="192">
        <f t="shared" ref="EX147" si="1999">CE147-DN145</f>
        <v>0.23262992102946978</v>
      </c>
      <c r="EY147" s="192">
        <f t="shared" ref="EY147" si="2000">CF147-DO145</f>
        <v>-4.807739994224064E-2</v>
      </c>
      <c r="EZ147" s="192">
        <f t="shared" ref="EZ147" si="2001">CG147-DP145</f>
        <v>8.3938365995118447E-3</v>
      </c>
      <c r="FA147" s="192">
        <f t="shared" ref="FA147" si="2002">CH147-DQ145</f>
        <v>-5.2841223259700643E-2</v>
      </c>
      <c r="FB147" s="195">
        <f>CI147-DR145</f>
        <v>-8.9366975564857363</v>
      </c>
      <c r="FC147" s="192">
        <f t="shared" ref="FC147" si="2003">CJ147-DS145</f>
        <v>3.5167423880099715</v>
      </c>
      <c r="FD147" s="192">
        <f t="shared" ref="FD147" si="2004">CK147-DT145</f>
        <v>4.6095709404842089E-2</v>
      </c>
      <c r="FE147" s="192">
        <f t="shared" ref="FE147" si="2005">CL147-DU145</f>
        <v>2.7471829373495946E-3</v>
      </c>
      <c r="FF147" s="192">
        <f t="shared" ref="FF147" si="2006">CM147-DV145</f>
        <v>6.281959743938148E-2</v>
      </c>
      <c r="FG147" s="192">
        <f t="shared" ref="FG147" si="2007">CN147-DW145</f>
        <v>-0.11910371934887554</v>
      </c>
      <c r="FH147" s="192">
        <f t="shared" ref="FH147" si="2008">CO147-DX145</f>
        <v>7.4404804878359931E-3</v>
      </c>
      <c r="FI147" s="192">
        <f t="shared" ref="FI147" si="2009">CP147-DY145</f>
        <v>0.27212214189470751</v>
      </c>
      <c r="FJ147" s="192">
        <f t="shared" ref="FJ147" si="2010">CQ147-DZ145</f>
        <v>0.10223880044075173</v>
      </c>
      <c r="FK147" s="192">
        <f t="shared" ref="FK147" si="2011">CR147-EA145</f>
        <v>-8.1403090361945291E-2</v>
      </c>
      <c r="FL147" s="192">
        <f t="shared" ref="FL147" si="2012">CS147-EB145</f>
        <v>-0.11631127139482295</v>
      </c>
      <c r="FM147" s="192">
        <f t="shared" ref="FM147" si="2013">CT147-EC145</f>
        <v>1.1633965414630447</v>
      </c>
      <c r="FN147" s="192">
        <f t="shared" ref="FN147" si="2014">CU147-ED145</f>
        <v>0.22533105879943829</v>
      </c>
      <c r="FO147" s="199">
        <f>BA146+BA147</f>
        <v>0.3419890260631</v>
      </c>
    </row>
    <row r="148" spans="1:171" x14ac:dyDescent="0.2">
      <c r="C148" s="1"/>
      <c r="D148" s="2"/>
      <c r="E148" s="2"/>
      <c r="F148" s="2"/>
      <c r="G148" s="3"/>
      <c r="H148" s="3"/>
      <c r="I148" s="3"/>
      <c r="J148" s="3"/>
      <c r="K148" s="3"/>
      <c r="L148" s="3"/>
      <c r="M148" s="3"/>
      <c r="N148" s="3"/>
      <c r="O148" s="3"/>
      <c r="P148" s="1"/>
      <c r="Q148" s="3"/>
      <c r="R148" s="3"/>
      <c r="S148" s="3"/>
      <c r="T148" s="3"/>
      <c r="U148" s="3"/>
      <c r="V148" s="2"/>
      <c r="W148" s="2"/>
      <c r="X148" s="3"/>
      <c r="Y148" s="3"/>
      <c r="Z148" s="3"/>
      <c r="AA148" s="3"/>
      <c r="AB148" s="2"/>
      <c r="AC148" s="2"/>
      <c r="AD148" s="2"/>
      <c r="AE148" s="3"/>
      <c r="AF148" s="3"/>
    </row>
    <row r="149" spans="1:171" x14ac:dyDescent="0.2">
      <c r="C149" s="1"/>
      <c r="D149" s="2"/>
      <c r="E149" s="2"/>
      <c r="F149" s="2"/>
      <c r="G149" s="3"/>
      <c r="H149" s="3"/>
      <c r="I149" s="3"/>
      <c r="J149" s="3"/>
      <c r="K149" s="3"/>
      <c r="L149" s="3"/>
      <c r="M149" s="3"/>
      <c r="N149" s="3"/>
      <c r="O149" s="3"/>
      <c r="P149" s="1"/>
      <c r="Q149" s="3"/>
      <c r="R149" s="3"/>
      <c r="S149" s="3"/>
      <c r="T149" s="3"/>
      <c r="U149" s="3"/>
      <c r="V149" s="2"/>
      <c r="W149" s="2"/>
      <c r="X149" s="3"/>
      <c r="Y149" s="3"/>
      <c r="Z149" s="3"/>
      <c r="AA149" s="3"/>
      <c r="AB149" s="2"/>
      <c r="AC149" s="2"/>
      <c r="AD149" s="2"/>
      <c r="AE149" s="3"/>
      <c r="AF149" s="3"/>
    </row>
    <row r="150" spans="1:171" x14ac:dyDescent="0.2">
      <c r="C150" s="1"/>
      <c r="D150" s="2"/>
      <c r="E150" s="2"/>
      <c r="F150" s="2"/>
      <c r="G150" s="3"/>
      <c r="H150" s="3"/>
      <c r="I150" s="3"/>
      <c r="J150" s="3"/>
      <c r="K150" s="3"/>
      <c r="L150" s="3"/>
      <c r="M150" s="3"/>
      <c r="N150" s="3"/>
      <c r="O150" s="3"/>
      <c r="P150" s="1"/>
      <c r="Q150" s="3"/>
      <c r="R150" s="3"/>
      <c r="S150" s="3"/>
      <c r="T150" s="3"/>
      <c r="U150" s="3"/>
      <c r="V150" s="2"/>
      <c r="W150" s="2"/>
      <c r="X150" s="3"/>
      <c r="Y150" s="3"/>
      <c r="Z150" s="3"/>
      <c r="AA150" s="3"/>
      <c r="AB150" s="2"/>
      <c r="AC150" s="2"/>
      <c r="AD150" s="2"/>
      <c r="AE150" s="3"/>
      <c r="AF150" s="3"/>
    </row>
    <row r="151" spans="1:171" x14ac:dyDescent="0.2">
      <c r="C151" s="1"/>
      <c r="D151" s="2"/>
      <c r="E151" s="2"/>
      <c r="F151" s="2"/>
      <c r="G151" s="3"/>
      <c r="H151" s="3"/>
      <c r="I151" s="3"/>
      <c r="J151" s="3"/>
      <c r="K151" s="3"/>
      <c r="L151" s="3"/>
      <c r="M151" s="3"/>
      <c r="N151" s="3"/>
      <c r="O151" s="3"/>
      <c r="P151" s="1"/>
      <c r="Q151" s="3"/>
      <c r="R151" s="3"/>
      <c r="S151" s="3"/>
      <c r="T151" s="3"/>
      <c r="U151" s="3"/>
      <c r="V151" s="2"/>
      <c r="W151" s="2"/>
      <c r="X151" s="3"/>
      <c r="Y151" s="3"/>
      <c r="Z151" s="3"/>
      <c r="AA151" s="3"/>
      <c r="AB151" s="2"/>
      <c r="AC151" s="2"/>
      <c r="AD151" s="2"/>
      <c r="AE151" s="3"/>
      <c r="AF151" s="3"/>
    </row>
    <row r="152" spans="1:171" x14ac:dyDescent="0.2">
      <c r="C152" s="1"/>
      <c r="D152" s="2"/>
      <c r="E152" s="2"/>
      <c r="F152" s="2"/>
      <c r="G152" s="3"/>
      <c r="H152" s="3"/>
      <c r="I152" s="3"/>
      <c r="J152" s="3"/>
      <c r="K152" s="3"/>
      <c r="L152" s="3"/>
      <c r="M152" s="3"/>
      <c r="N152" s="3"/>
      <c r="O152" s="3"/>
      <c r="P152" s="58"/>
      <c r="Q152" s="59"/>
      <c r="R152" s="59"/>
      <c r="S152" s="59"/>
      <c r="T152" s="59"/>
      <c r="U152" s="3"/>
      <c r="V152" s="2"/>
      <c r="W152" s="2"/>
      <c r="X152" s="3"/>
      <c r="Y152" s="3"/>
      <c r="Z152" s="3"/>
      <c r="AA152" s="3"/>
      <c r="AB152" s="2"/>
      <c r="AC152" s="2"/>
      <c r="AD152" s="2"/>
      <c r="AE152" s="3"/>
      <c r="AF152" s="3"/>
    </row>
    <row r="153" spans="1:171" x14ac:dyDescent="0.2">
      <c r="C153" s="1"/>
      <c r="D153" s="2"/>
      <c r="E153" s="2"/>
      <c r="F153" s="2"/>
      <c r="G153" s="3"/>
      <c r="H153" s="3"/>
      <c r="I153" s="3"/>
      <c r="J153" s="3"/>
      <c r="K153" s="3"/>
      <c r="L153" s="3"/>
      <c r="M153" s="3"/>
      <c r="N153" s="3"/>
      <c r="O153" s="3"/>
      <c r="P153" s="58"/>
      <c r="Q153" s="59"/>
      <c r="R153" s="59"/>
      <c r="S153" s="59"/>
      <c r="T153" s="59"/>
      <c r="U153" s="3"/>
      <c r="V153" s="2"/>
      <c r="W153" s="2"/>
      <c r="X153" s="3"/>
      <c r="Y153" s="3"/>
      <c r="Z153" s="3"/>
      <c r="AA153" s="3"/>
      <c r="AB153" s="2"/>
      <c r="AC153" s="2"/>
      <c r="AD153" s="2"/>
      <c r="AE153" s="3"/>
      <c r="AF153" s="3"/>
    </row>
    <row r="154" spans="1:171" x14ac:dyDescent="0.2">
      <c r="C154" s="1"/>
      <c r="D154" s="2"/>
      <c r="E154" s="2"/>
      <c r="F154" s="2"/>
      <c r="G154" s="3"/>
      <c r="H154" s="3"/>
      <c r="I154" s="3"/>
      <c r="J154" s="3"/>
      <c r="K154" s="3"/>
      <c r="L154" s="3"/>
      <c r="M154" s="3"/>
      <c r="N154" s="3"/>
      <c r="O154" s="3"/>
      <c r="P154" s="58"/>
      <c r="Q154" s="59"/>
      <c r="R154" s="59"/>
      <c r="S154" s="59"/>
      <c r="T154" s="59"/>
      <c r="U154" s="3"/>
      <c r="V154" s="2"/>
      <c r="W154" s="2"/>
      <c r="X154" s="3"/>
      <c r="Y154" s="3"/>
      <c r="Z154" s="3"/>
      <c r="AA154" s="3"/>
      <c r="AB154" s="2"/>
      <c r="AC154" s="2"/>
      <c r="AD154" s="2"/>
      <c r="AE154" s="3"/>
      <c r="AF154" s="3"/>
    </row>
    <row r="155" spans="1:171" x14ac:dyDescent="0.2">
      <c r="C155" s="1"/>
      <c r="D155" s="2"/>
      <c r="E155" s="2"/>
      <c r="F155" s="2"/>
      <c r="G155" s="3"/>
      <c r="H155" s="3"/>
      <c r="I155" s="3"/>
      <c r="J155" s="3"/>
      <c r="K155" s="3"/>
      <c r="L155" s="3"/>
      <c r="M155" s="3"/>
      <c r="N155" s="3"/>
      <c r="O155" s="3"/>
      <c r="P155" s="58"/>
      <c r="Q155" s="59"/>
      <c r="R155" s="59"/>
      <c r="S155" s="59"/>
      <c r="T155" s="59"/>
      <c r="U155" s="3"/>
      <c r="V155" s="3"/>
      <c r="W155" s="2"/>
      <c r="X155" s="3"/>
      <c r="Y155" s="3"/>
      <c r="Z155" s="3"/>
      <c r="AA155" s="3"/>
      <c r="AB155" s="2"/>
      <c r="AC155" s="2"/>
      <c r="AD155" s="2"/>
      <c r="AE155" s="3"/>
      <c r="AF155" s="3"/>
    </row>
    <row r="156" spans="1:171" x14ac:dyDescent="0.2">
      <c r="C156" s="1"/>
      <c r="D156" s="2"/>
      <c r="E156" s="2"/>
      <c r="F156" s="2"/>
      <c r="G156" s="3"/>
      <c r="H156" s="3"/>
      <c r="I156" s="3"/>
      <c r="J156" s="3"/>
      <c r="K156" s="3"/>
      <c r="L156" s="3"/>
      <c r="M156" s="3"/>
      <c r="N156" s="3"/>
      <c r="O156" s="3"/>
      <c r="P156" s="58"/>
      <c r="Q156" s="59"/>
      <c r="R156" s="59"/>
      <c r="S156" s="59"/>
      <c r="T156" s="59"/>
      <c r="U156" s="3"/>
      <c r="V156" s="3"/>
      <c r="W156" s="2"/>
      <c r="X156" s="3"/>
      <c r="Y156" s="3"/>
      <c r="Z156" s="3"/>
      <c r="AA156" s="3"/>
      <c r="AB156" s="2"/>
      <c r="AC156" s="2"/>
      <c r="AD156" s="2"/>
      <c r="AE156" s="3"/>
      <c r="AF156" s="3"/>
    </row>
    <row r="157" spans="1:171" x14ac:dyDescent="0.2">
      <c r="C157" s="1"/>
      <c r="D157" s="2"/>
      <c r="E157" s="2"/>
      <c r="F157" s="2"/>
      <c r="G157" s="3"/>
      <c r="H157" s="3"/>
      <c r="I157" s="3"/>
      <c r="J157" s="3"/>
      <c r="K157" s="3"/>
      <c r="L157" s="3"/>
      <c r="M157" s="3"/>
      <c r="N157" s="3"/>
      <c r="O157" s="3"/>
      <c r="P157" s="58"/>
      <c r="Q157" s="59"/>
      <c r="R157" s="59"/>
      <c r="S157" s="59"/>
      <c r="T157" s="59"/>
      <c r="U157" s="3"/>
      <c r="V157" s="3"/>
      <c r="W157" s="2"/>
      <c r="X157" s="3"/>
      <c r="Y157" s="3"/>
      <c r="Z157" s="3"/>
      <c r="AA157" s="3"/>
      <c r="AB157" s="2"/>
      <c r="AC157" s="2"/>
      <c r="AD157" s="2"/>
      <c r="AE157" s="3"/>
      <c r="AF157" s="3"/>
    </row>
    <row r="158" spans="1:171" x14ac:dyDescent="0.2">
      <c r="C158" s="1"/>
      <c r="D158" s="2"/>
      <c r="E158" s="2"/>
      <c r="F158" s="2"/>
      <c r="G158" s="3"/>
      <c r="H158" s="3"/>
      <c r="I158" s="3"/>
      <c r="J158" s="3"/>
      <c r="K158" s="3"/>
      <c r="L158" s="3"/>
      <c r="M158" s="3"/>
      <c r="N158" s="3"/>
      <c r="O158" s="3"/>
      <c r="P158" s="1"/>
      <c r="Q158" s="3"/>
      <c r="R158" s="3"/>
      <c r="S158" s="3"/>
      <c r="T158" s="3"/>
      <c r="U158" s="3"/>
      <c r="V158" s="3"/>
      <c r="W158" s="2"/>
      <c r="X158" s="3"/>
      <c r="Y158" s="3"/>
      <c r="Z158" s="3"/>
      <c r="AA158" s="3"/>
      <c r="AB158" s="2"/>
      <c r="AC158" s="2"/>
      <c r="AD158" s="2"/>
      <c r="AE158" s="3"/>
      <c r="AF158" s="3"/>
    </row>
    <row r="159" spans="1:171" x14ac:dyDescent="0.2">
      <c r="C159" s="1"/>
      <c r="D159" s="2"/>
      <c r="E159" s="2"/>
      <c r="F159" s="2"/>
      <c r="G159" s="3"/>
      <c r="H159" s="3"/>
      <c r="I159" s="3"/>
      <c r="J159" s="3"/>
      <c r="K159" s="3"/>
      <c r="L159" s="3"/>
      <c r="M159" s="3"/>
      <c r="N159" s="3"/>
      <c r="O159" s="3"/>
      <c r="P159" s="1"/>
      <c r="Q159" s="3"/>
      <c r="R159" s="3"/>
      <c r="S159" s="3"/>
      <c r="T159" s="3"/>
      <c r="U159" s="3"/>
      <c r="V159" s="3"/>
      <c r="W159" s="2"/>
      <c r="X159" s="3"/>
      <c r="Y159" s="3"/>
      <c r="Z159" s="3"/>
      <c r="AA159" s="3"/>
      <c r="AB159" s="2"/>
      <c r="AC159" s="2"/>
      <c r="AD159" s="2"/>
      <c r="AE159" s="3"/>
      <c r="AF159" s="3"/>
    </row>
    <row r="160" spans="1:171" x14ac:dyDescent="0.2">
      <c r="C160" s="1"/>
      <c r="D160" s="2"/>
      <c r="E160" s="2"/>
      <c r="F160" s="2"/>
      <c r="G160" s="3"/>
      <c r="H160" s="3"/>
      <c r="I160" s="3"/>
      <c r="J160" s="3"/>
      <c r="K160" s="3"/>
      <c r="L160" s="3"/>
      <c r="M160" s="3"/>
      <c r="N160" s="3"/>
      <c r="O160" s="3"/>
      <c r="P160" s="1"/>
      <c r="Q160" s="3"/>
      <c r="R160" s="3"/>
      <c r="S160" s="3"/>
      <c r="T160" s="3"/>
      <c r="U160" s="3"/>
      <c r="V160" s="3"/>
      <c r="W160" s="2"/>
      <c r="X160" s="3"/>
      <c r="Y160" s="3"/>
      <c r="Z160" s="3"/>
      <c r="AA160" s="3"/>
      <c r="AB160" s="2"/>
      <c r="AC160" s="2"/>
      <c r="AD160" s="2"/>
      <c r="AE160" s="3"/>
      <c r="AF160" s="3"/>
    </row>
    <row r="161" spans="3:32" x14ac:dyDescent="0.2">
      <c r="C161" s="1"/>
      <c r="D161" s="2"/>
      <c r="E161" s="2"/>
      <c r="F161" s="2"/>
      <c r="G161" s="3"/>
      <c r="H161" s="3"/>
      <c r="I161" s="3"/>
      <c r="J161" s="3"/>
      <c r="K161" s="3"/>
      <c r="L161" s="3"/>
      <c r="M161" s="2"/>
      <c r="N161" s="2"/>
      <c r="O161" s="3"/>
      <c r="P161" s="1"/>
      <c r="Q161" s="3"/>
      <c r="R161" s="3"/>
      <c r="S161" s="3"/>
      <c r="T161" s="3"/>
      <c r="U161" s="3"/>
      <c r="V161" s="3"/>
      <c r="W161" s="2"/>
      <c r="X161" s="3"/>
      <c r="Y161" s="3"/>
      <c r="Z161" s="3"/>
      <c r="AA161" s="3"/>
      <c r="AB161" s="2"/>
      <c r="AC161" s="2"/>
      <c r="AD161" s="2"/>
      <c r="AE161" s="3"/>
      <c r="AF161" s="3"/>
    </row>
    <row r="162" spans="3:32" ht="16.5" x14ac:dyDescent="0.3">
      <c r="C162" s="1"/>
      <c r="D162" s="2"/>
      <c r="E162" s="2"/>
      <c r="F162" s="2"/>
      <c r="G162" s="3"/>
      <c r="H162" s="3"/>
      <c r="I162" s="3"/>
      <c r="J162" s="3"/>
      <c r="K162" s="3"/>
      <c r="L162" s="3"/>
      <c r="M162" s="2"/>
      <c r="N162" s="2"/>
      <c r="O162" s="3"/>
      <c r="P162" s="1"/>
      <c r="Q162" s="3"/>
      <c r="R162" s="3"/>
      <c r="S162" s="36"/>
      <c r="T162" s="3"/>
      <c r="U162" s="3"/>
      <c r="V162" s="3"/>
      <c r="W162" s="2"/>
      <c r="X162" s="3"/>
      <c r="Y162" s="3"/>
      <c r="Z162" s="3"/>
      <c r="AA162" s="3"/>
      <c r="AB162" s="2"/>
      <c r="AC162" s="2"/>
      <c r="AD162" s="2"/>
      <c r="AE162" s="3"/>
      <c r="AF162" s="3"/>
    </row>
    <row r="163" spans="3:32" ht="16.5" x14ac:dyDescent="0.3">
      <c r="C163" s="1"/>
      <c r="D163" s="2"/>
      <c r="E163" s="2"/>
      <c r="F163" s="2"/>
      <c r="G163" s="3"/>
      <c r="H163" s="3"/>
      <c r="I163" s="3"/>
      <c r="J163" s="3"/>
      <c r="K163" s="3"/>
      <c r="L163" s="3"/>
      <c r="M163" s="1"/>
      <c r="N163" s="1"/>
      <c r="O163" s="3"/>
      <c r="Q163" s="36"/>
      <c r="R163" s="3"/>
      <c r="S163" s="3"/>
      <c r="T163" s="3"/>
      <c r="U163" s="3"/>
      <c r="V163" s="3"/>
      <c r="W163" s="2"/>
      <c r="X163" s="3"/>
      <c r="Y163" s="3"/>
      <c r="Z163" s="3"/>
      <c r="AA163" s="3"/>
      <c r="AB163" s="2"/>
      <c r="AC163" s="2"/>
      <c r="AD163" s="2"/>
      <c r="AE163" s="3"/>
      <c r="AF163" s="3"/>
    </row>
    <row r="164" spans="3:32" ht="14.25" x14ac:dyDescent="0.2">
      <c r="C164" s="1"/>
      <c r="D164" s="2"/>
      <c r="E164" s="2"/>
      <c r="F164" s="2"/>
      <c r="G164" s="3"/>
      <c r="H164" s="3"/>
      <c r="I164" s="3"/>
      <c r="J164" s="3"/>
      <c r="K164" s="3"/>
      <c r="L164" s="3"/>
      <c r="M164" s="1"/>
      <c r="N164" s="1"/>
      <c r="O164" s="3"/>
      <c r="P164" s="44"/>
      <c r="Q164" s="45"/>
      <c r="R164" s="1"/>
      <c r="W164" s="3"/>
      <c r="X164" s="3"/>
      <c r="Y164" s="3"/>
      <c r="Z164" s="3"/>
      <c r="AA164" s="3"/>
      <c r="AB164" s="3"/>
      <c r="AC164" s="3"/>
      <c r="AD164" s="3"/>
      <c r="AE164" s="3"/>
      <c r="AF164" s="43"/>
    </row>
    <row r="165" spans="3:32" ht="16.5" x14ac:dyDescent="0.3">
      <c r="C165" s="1"/>
      <c r="D165" s="2"/>
      <c r="E165" s="2"/>
      <c r="F165" s="2"/>
      <c r="G165" s="3"/>
      <c r="H165" s="3"/>
      <c r="I165" s="3"/>
      <c r="J165" s="3"/>
      <c r="K165" s="3"/>
      <c r="L165" s="3"/>
      <c r="M165" s="1"/>
      <c r="N165" s="1"/>
      <c r="O165" s="3"/>
      <c r="P165" s="44"/>
      <c r="Q165" s="47"/>
      <c r="R165" s="1"/>
      <c r="X165" s="46"/>
      <c r="Y165" s="46"/>
      <c r="Z165" s="46"/>
      <c r="AA165" s="46"/>
      <c r="AE165" s="3"/>
      <c r="AF165" s="3"/>
    </row>
    <row r="166" spans="3:32" ht="16.5" x14ac:dyDescent="0.3">
      <c r="C166" s="1"/>
      <c r="D166" s="2"/>
      <c r="E166" s="2"/>
      <c r="F166" s="2"/>
      <c r="G166" s="3"/>
      <c r="H166" s="3"/>
      <c r="I166" s="3"/>
      <c r="J166" s="3"/>
      <c r="K166" s="3"/>
      <c r="L166" s="3"/>
      <c r="M166" s="1"/>
      <c r="N166" s="1"/>
      <c r="O166" s="3"/>
      <c r="P166" s="44"/>
      <c r="Q166" s="47"/>
      <c r="R166" s="1"/>
      <c r="AE166" s="3"/>
    </row>
    <row r="167" spans="3:32" ht="16.5" x14ac:dyDescent="0.3">
      <c r="C167" s="1"/>
      <c r="D167" s="2"/>
      <c r="E167" s="2"/>
      <c r="F167" s="2"/>
      <c r="G167" s="3"/>
      <c r="H167" s="3"/>
      <c r="I167" s="3"/>
      <c r="J167" s="3"/>
      <c r="K167" s="3"/>
      <c r="L167" s="3"/>
      <c r="M167" s="1"/>
      <c r="N167" s="1"/>
      <c r="O167" s="3"/>
      <c r="P167" s="44"/>
      <c r="Q167" s="47"/>
      <c r="R167" s="1"/>
      <c r="AE167" s="3"/>
    </row>
    <row r="168" spans="3:32" ht="16.5" x14ac:dyDescent="0.3">
      <c r="C168" s="1"/>
      <c r="D168" s="2"/>
      <c r="E168" s="2"/>
      <c r="F168" s="2"/>
      <c r="G168" s="3"/>
      <c r="H168" s="3"/>
      <c r="I168" s="3"/>
      <c r="J168" s="3"/>
      <c r="K168" s="3"/>
      <c r="L168" s="3"/>
      <c r="M168" s="1"/>
      <c r="N168" s="1"/>
      <c r="O168" s="3"/>
      <c r="P168" s="44"/>
      <c r="Q168" s="47"/>
      <c r="R168" s="1"/>
      <c r="AE168" s="3"/>
    </row>
    <row r="169" spans="3:32" ht="16.5" x14ac:dyDescent="0.3">
      <c r="C169" s="1"/>
      <c r="D169" s="2"/>
      <c r="E169" s="2"/>
      <c r="F169" s="2"/>
      <c r="G169" s="3"/>
      <c r="H169" s="3"/>
      <c r="I169" s="3"/>
      <c r="J169" s="3"/>
      <c r="K169" s="3"/>
      <c r="L169" s="3"/>
      <c r="M169" s="1"/>
      <c r="N169" s="1"/>
      <c r="O169" s="3"/>
      <c r="P169" s="44"/>
      <c r="Q169" s="47"/>
      <c r="R169" s="1"/>
      <c r="AE169" s="3"/>
    </row>
    <row r="170" spans="3:32" ht="16.5" x14ac:dyDescent="0.3">
      <c r="C170" s="1"/>
      <c r="D170" s="2"/>
      <c r="E170" s="2"/>
      <c r="F170" s="2"/>
      <c r="G170" s="3"/>
      <c r="H170" s="3"/>
      <c r="I170" s="3"/>
      <c r="J170" s="3"/>
      <c r="K170" s="3"/>
      <c r="L170" s="3"/>
      <c r="M170" s="1"/>
      <c r="N170" s="1"/>
      <c r="O170" s="3"/>
      <c r="P170" s="44"/>
      <c r="Q170" s="47"/>
      <c r="R170" s="1"/>
      <c r="AE170" s="3"/>
    </row>
    <row r="171" spans="3:32" ht="16.5" x14ac:dyDescent="0.3">
      <c r="C171" s="1"/>
      <c r="D171" s="2"/>
      <c r="E171" s="2"/>
      <c r="F171" s="2"/>
      <c r="G171" s="3"/>
      <c r="H171" s="3"/>
      <c r="I171" s="3"/>
      <c r="J171" s="3"/>
      <c r="K171" s="3"/>
      <c r="L171" s="3"/>
      <c r="M171" s="3"/>
      <c r="N171" s="3"/>
      <c r="O171" s="3"/>
      <c r="P171" s="44"/>
      <c r="Q171" s="47"/>
      <c r="R171" s="1"/>
      <c r="AE171" s="3"/>
    </row>
    <row r="172" spans="3:32" x14ac:dyDescent="0.2">
      <c r="C172" s="1"/>
      <c r="D172" s="2"/>
      <c r="E172" s="2"/>
      <c r="F172" s="2"/>
      <c r="G172" s="3"/>
      <c r="H172" s="3"/>
      <c r="I172" s="3"/>
      <c r="J172" s="3"/>
      <c r="K172" s="3"/>
      <c r="L172" s="3"/>
      <c r="M172" s="3"/>
      <c r="N172" s="3"/>
      <c r="O172" s="3"/>
      <c r="P172" s="1"/>
      <c r="Q172" s="3"/>
      <c r="R172" s="3"/>
      <c r="S172" s="3"/>
      <c r="T172" s="3"/>
      <c r="U172" s="3"/>
      <c r="V172" s="3"/>
      <c r="AE172" s="3"/>
    </row>
    <row r="173" spans="3:32" x14ac:dyDescent="0.2">
      <c r="C173" s="1"/>
      <c r="D173" s="2"/>
      <c r="E173" s="2"/>
      <c r="F173" s="2"/>
      <c r="G173" s="3"/>
      <c r="H173" s="3"/>
      <c r="I173" s="3"/>
      <c r="J173" s="3"/>
      <c r="K173" s="3"/>
      <c r="L173" s="3"/>
      <c r="M173" s="3"/>
      <c r="N173" s="3"/>
      <c r="O173" s="3"/>
      <c r="P173" s="1"/>
      <c r="Q173" s="3"/>
      <c r="R173" s="3"/>
      <c r="S173" s="3"/>
      <c r="T173" s="3"/>
      <c r="U173" s="3"/>
      <c r="V173" s="3"/>
      <c r="W173" s="2"/>
      <c r="X173" s="3"/>
      <c r="Y173" s="3"/>
      <c r="Z173" s="3"/>
      <c r="AA173" s="3"/>
      <c r="AB173" s="2"/>
      <c r="AC173" s="2"/>
      <c r="AD173" s="2"/>
      <c r="AE173" s="3"/>
      <c r="AF173" s="3"/>
    </row>
    <row r="174" spans="3:32" x14ac:dyDescent="0.2">
      <c r="C174" s="1"/>
      <c r="D174" s="2"/>
      <c r="E174" s="2"/>
      <c r="F174" s="2"/>
      <c r="G174" s="3"/>
      <c r="H174" s="3"/>
      <c r="I174" s="3"/>
      <c r="J174" s="3"/>
      <c r="K174" s="3"/>
      <c r="L174" s="3"/>
      <c r="M174" s="3"/>
      <c r="N174" s="3"/>
      <c r="O174" s="3"/>
      <c r="P174" s="1"/>
      <c r="Q174" s="3"/>
      <c r="R174" s="3"/>
      <c r="S174" s="3"/>
      <c r="T174" s="3"/>
      <c r="U174" s="3"/>
      <c r="V174" s="3"/>
      <c r="W174" s="2"/>
      <c r="X174" s="3"/>
      <c r="Y174" s="3"/>
      <c r="Z174" s="3"/>
      <c r="AA174" s="3"/>
      <c r="AB174" s="2"/>
      <c r="AC174" s="2"/>
      <c r="AD174" s="2"/>
      <c r="AE174" s="3"/>
      <c r="AF174" s="3"/>
    </row>
    <row r="175" spans="3:32" x14ac:dyDescent="0.2">
      <c r="C175" s="1"/>
      <c r="D175" s="2"/>
      <c r="E175" s="2"/>
      <c r="F175" s="2"/>
      <c r="G175" s="3"/>
      <c r="H175" s="3"/>
      <c r="I175" s="3"/>
      <c r="J175" s="3"/>
      <c r="K175" s="3"/>
      <c r="L175" s="3"/>
      <c r="M175" s="3"/>
      <c r="N175" s="3"/>
      <c r="O175" s="3"/>
      <c r="P175" s="1"/>
      <c r="Q175" s="3"/>
      <c r="R175" s="3"/>
      <c r="S175" s="3"/>
      <c r="T175" s="3"/>
      <c r="U175" s="3"/>
      <c r="V175" s="3"/>
      <c r="W175" s="2"/>
      <c r="X175" s="3"/>
      <c r="Y175" s="3"/>
      <c r="Z175" s="3"/>
      <c r="AA175" s="3"/>
      <c r="AB175" s="2"/>
      <c r="AC175" s="2"/>
      <c r="AD175" s="2"/>
      <c r="AE175" s="3"/>
      <c r="AF175" s="3"/>
    </row>
    <row r="176" spans="3:32" x14ac:dyDescent="0.2">
      <c r="C176" s="1"/>
      <c r="D176" s="2"/>
      <c r="E176" s="2"/>
      <c r="F176" s="2"/>
      <c r="G176" s="3"/>
      <c r="H176" s="3"/>
      <c r="I176" s="3"/>
      <c r="J176" s="3"/>
      <c r="K176" s="3"/>
      <c r="L176" s="3"/>
      <c r="M176" s="3"/>
      <c r="N176" s="3"/>
      <c r="O176" s="3"/>
      <c r="P176" s="1"/>
      <c r="Q176" s="3"/>
      <c r="R176" s="3"/>
      <c r="S176" s="3"/>
      <c r="T176" s="3"/>
      <c r="U176" s="3"/>
      <c r="V176" s="3"/>
      <c r="W176" s="2"/>
      <c r="X176" s="3"/>
      <c r="Y176" s="3"/>
      <c r="Z176" s="3"/>
      <c r="AA176" s="3"/>
      <c r="AB176" s="2"/>
      <c r="AC176" s="2"/>
      <c r="AD176" s="2"/>
      <c r="AE176" s="3"/>
      <c r="AF176" s="3"/>
    </row>
    <row r="177" spans="3:32" x14ac:dyDescent="0.2">
      <c r="C177" s="1"/>
      <c r="D177" s="2"/>
      <c r="E177" s="2"/>
      <c r="F177" s="2"/>
      <c r="G177" s="3"/>
      <c r="H177" s="3"/>
      <c r="I177" s="3"/>
      <c r="J177" s="3"/>
      <c r="K177" s="3"/>
      <c r="L177" s="3"/>
      <c r="M177" s="3"/>
      <c r="N177" s="3"/>
      <c r="O177" s="3"/>
      <c r="P177" s="1"/>
      <c r="Q177" s="3"/>
      <c r="R177" s="3"/>
      <c r="S177" s="3"/>
      <c r="T177" s="3"/>
      <c r="U177" s="3"/>
      <c r="V177" s="3"/>
      <c r="W177" s="2"/>
      <c r="X177" s="3"/>
      <c r="Y177" s="3"/>
      <c r="Z177" s="3"/>
      <c r="AA177" s="3"/>
      <c r="AB177" s="2"/>
      <c r="AC177" s="2"/>
      <c r="AD177" s="2"/>
      <c r="AE177" s="3"/>
      <c r="AF177" s="3"/>
    </row>
    <row r="178" spans="3:32" x14ac:dyDescent="0.2">
      <c r="C178" s="1"/>
      <c r="D178" s="2"/>
      <c r="E178" s="2"/>
      <c r="F178" s="2"/>
      <c r="G178" s="3"/>
      <c r="H178" s="3"/>
      <c r="I178" s="3"/>
      <c r="J178" s="3"/>
      <c r="K178" s="3"/>
      <c r="L178" s="3"/>
      <c r="M178" s="3"/>
      <c r="N178" s="3"/>
      <c r="O178" s="3"/>
      <c r="P178" s="1"/>
      <c r="Q178" s="3"/>
      <c r="R178" s="3"/>
      <c r="S178" s="3"/>
      <c r="T178" s="3"/>
      <c r="U178" s="3"/>
      <c r="V178" s="3"/>
      <c r="W178" s="2"/>
      <c r="X178" s="3"/>
      <c r="Y178" s="3"/>
      <c r="Z178" s="3"/>
      <c r="AA178" s="3"/>
      <c r="AB178" s="2"/>
      <c r="AC178" s="2"/>
      <c r="AD178" s="2"/>
      <c r="AE178" s="3"/>
      <c r="AF178" s="3"/>
    </row>
    <row r="179" spans="3:32" x14ac:dyDescent="0.2">
      <c r="C179" s="1"/>
      <c r="D179" s="2"/>
      <c r="E179" s="2"/>
      <c r="F179" s="2"/>
      <c r="G179" s="3"/>
      <c r="H179" s="3"/>
      <c r="I179" s="3"/>
      <c r="J179" s="3"/>
      <c r="K179" s="3"/>
      <c r="L179" s="3"/>
      <c r="M179" s="3"/>
      <c r="N179" s="3"/>
      <c r="O179" s="3"/>
      <c r="P179" s="1"/>
      <c r="Q179" s="3"/>
      <c r="R179" s="3"/>
      <c r="S179" s="3"/>
      <c r="T179" s="3"/>
      <c r="U179" s="3"/>
      <c r="V179" s="3"/>
      <c r="W179" s="2"/>
      <c r="X179" s="3"/>
      <c r="Y179" s="3"/>
      <c r="Z179" s="3"/>
      <c r="AA179" s="3"/>
      <c r="AB179" s="2"/>
      <c r="AC179" s="2"/>
      <c r="AD179" s="2"/>
      <c r="AE179" s="3"/>
      <c r="AF179" s="3"/>
    </row>
    <row r="180" spans="3:32" x14ac:dyDescent="0.2">
      <c r="C180" s="1"/>
      <c r="D180" s="2"/>
      <c r="E180" s="2"/>
      <c r="F180" s="2"/>
      <c r="G180" s="3"/>
      <c r="H180" s="3"/>
      <c r="I180" s="3"/>
      <c r="J180" s="3"/>
      <c r="K180" s="3"/>
      <c r="L180" s="3"/>
      <c r="M180" s="3"/>
      <c r="N180" s="3"/>
      <c r="O180" s="3"/>
      <c r="P180" s="1"/>
      <c r="Q180" s="3"/>
      <c r="R180" s="3"/>
      <c r="S180" s="3"/>
      <c r="T180" s="3"/>
      <c r="U180" s="3"/>
      <c r="V180" s="3"/>
      <c r="W180" s="2"/>
      <c r="X180" s="3"/>
      <c r="Y180" s="3"/>
      <c r="Z180" s="3"/>
      <c r="AA180" s="3"/>
      <c r="AB180" s="2"/>
      <c r="AC180" s="2"/>
      <c r="AD180" s="2"/>
      <c r="AE180" s="3"/>
      <c r="AF180" s="3"/>
    </row>
    <row r="181" spans="3:32" x14ac:dyDescent="0.2">
      <c r="C181" s="1"/>
      <c r="D181" s="2"/>
      <c r="E181" s="2"/>
      <c r="F181" s="2"/>
      <c r="G181" s="3"/>
      <c r="H181" s="3"/>
      <c r="I181" s="3"/>
      <c r="J181" s="3"/>
      <c r="K181" s="3"/>
      <c r="L181" s="3"/>
      <c r="M181" s="3"/>
      <c r="N181" s="3"/>
      <c r="O181" s="3"/>
      <c r="P181" s="1"/>
      <c r="Q181" s="3"/>
      <c r="R181" s="3"/>
      <c r="S181" s="3"/>
      <c r="T181" s="3"/>
      <c r="U181" s="3"/>
      <c r="V181" s="3"/>
      <c r="W181" s="2"/>
      <c r="X181" s="3"/>
      <c r="Y181" s="3"/>
      <c r="Z181" s="3"/>
      <c r="AA181" s="3"/>
      <c r="AB181" s="2"/>
      <c r="AC181" s="2"/>
      <c r="AD181" s="2"/>
      <c r="AE181" s="3"/>
      <c r="AF181" s="3"/>
    </row>
    <row r="182" spans="3:32" x14ac:dyDescent="0.2">
      <c r="C182" s="1"/>
      <c r="D182" s="2"/>
      <c r="E182" s="2"/>
      <c r="F182" s="2"/>
      <c r="G182" s="3"/>
      <c r="H182" s="3"/>
      <c r="I182" s="3"/>
      <c r="J182" s="3"/>
      <c r="K182" s="3"/>
      <c r="L182" s="3"/>
      <c r="M182" s="3"/>
      <c r="N182" s="3"/>
      <c r="O182" s="3"/>
      <c r="P182" s="1"/>
      <c r="Q182" s="3"/>
      <c r="R182" s="3"/>
      <c r="S182" s="3"/>
      <c r="T182" s="3"/>
      <c r="U182" s="3"/>
      <c r="V182" s="3"/>
      <c r="W182" s="2"/>
      <c r="X182" s="3"/>
      <c r="Y182" s="3"/>
      <c r="Z182" s="3"/>
      <c r="AA182" s="3"/>
      <c r="AB182" s="2"/>
      <c r="AC182" s="2"/>
      <c r="AD182" s="2"/>
      <c r="AE182" s="3"/>
      <c r="AF182" s="3"/>
    </row>
    <row r="183" spans="3:32" x14ac:dyDescent="0.2">
      <c r="C183" s="1"/>
      <c r="D183" s="2"/>
      <c r="E183" s="2"/>
      <c r="F183" s="2"/>
      <c r="G183" s="3"/>
      <c r="H183" s="3"/>
      <c r="I183" s="3"/>
      <c r="J183" s="3"/>
      <c r="K183" s="3"/>
      <c r="L183" s="3"/>
      <c r="M183" s="3"/>
      <c r="N183" s="3"/>
      <c r="O183" s="3"/>
      <c r="P183" s="1"/>
      <c r="Q183" s="3"/>
      <c r="R183" s="3"/>
      <c r="S183" s="3"/>
      <c r="T183" s="3"/>
      <c r="U183" s="3"/>
      <c r="V183" s="3"/>
      <c r="W183" s="2"/>
      <c r="X183" s="3"/>
      <c r="Y183" s="3"/>
      <c r="Z183" s="3"/>
      <c r="AA183" s="3"/>
      <c r="AB183" s="2"/>
      <c r="AC183" s="2"/>
      <c r="AD183" s="2"/>
      <c r="AE183" s="3"/>
      <c r="AF183" s="3"/>
    </row>
    <row r="184" spans="3:32" x14ac:dyDescent="0.2">
      <c r="D184" s="2"/>
      <c r="E184" s="2"/>
      <c r="F184" s="2"/>
      <c r="G184" s="3"/>
      <c r="H184" s="3"/>
      <c r="I184" s="3"/>
      <c r="J184" s="3"/>
      <c r="K184" s="3"/>
      <c r="L184" s="3"/>
      <c r="M184" s="3"/>
      <c r="N184" s="3"/>
      <c r="O184" s="3"/>
      <c r="P184" s="1"/>
      <c r="Q184" s="3"/>
      <c r="R184" s="3"/>
      <c r="S184" s="3"/>
      <c r="T184" s="3"/>
      <c r="U184" s="3"/>
      <c r="V184" s="3"/>
      <c r="W184" s="2"/>
      <c r="X184" s="3"/>
      <c r="Y184" s="3"/>
      <c r="Z184" s="3"/>
      <c r="AA184" s="3"/>
      <c r="AB184" s="2"/>
      <c r="AC184" s="2"/>
      <c r="AD184" s="2"/>
      <c r="AE184" s="3"/>
      <c r="AF184" s="3"/>
    </row>
    <row r="185" spans="3:32" x14ac:dyDescent="0.2">
      <c r="D185" s="2"/>
      <c r="E185" s="2"/>
      <c r="F185" s="2"/>
      <c r="G185" s="3"/>
      <c r="H185" s="3"/>
      <c r="I185" s="3"/>
      <c r="J185" s="3"/>
      <c r="K185" s="3"/>
      <c r="L185" s="3"/>
      <c r="M185" s="3"/>
      <c r="N185" s="3"/>
      <c r="O185" s="3"/>
      <c r="P185" s="1"/>
      <c r="Q185" s="3"/>
      <c r="R185" s="3"/>
      <c r="S185" s="3"/>
      <c r="T185" s="3"/>
      <c r="U185" s="3"/>
      <c r="V185" s="3"/>
      <c r="W185" s="2"/>
      <c r="X185" s="3"/>
      <c r="Y185" s="3"/>
      <c r="Z185" s="3"/>
      <c r="AA185" s="3"/>
      <c r="AB185" s="2"/>
      <c r="AC185" s="2"/>
      <c r="AD185" s="2"/>
      <c r="AE185" s="3"/>
      <c r="AF185" s="3"/>
    </row>
    <row r="186" spans="3:32" x14ac:dyDescent="0.2">
      <c r="D186" s="2"/>
      <c r="E186" s="2"/>
      <c r="F186" s="2"/>
      <c r="G186" s="3"/>
      <c r="H186" s="3"/>
      <c r="I186" s="3"/>
      <c r="J186" s="3"/>
      <c r="K186" s="3"/>
      <c r="L186" s="3"/>
      <c r="M186" s="3"/>
      <c r="N186" s="3"/>
      <c r="O186" s="3"/>
      <c r="P186" s="1"/>
      <c r="Q186" s="3"/>
      <c r="R186" s="3"/>
      <c r="S186" s="3"/>
      <c r="T186" s="3"/>
      <c r="U186" s="3"/>
      <c r="V186" s="3"/>
      <c r="W186" s="2"/>
      <c r="X186" s="3"/>
      <c r="Y186" s="3"/>
      <c r="Z186" s="3"/>
      <c r="AA186" s="3"/>
      <c r="AB186" s="2"/>
      <c r="AC186" s="2"/>
      <c r="AD186" s="2"/>
      <c r="AE186" s="3"/>
      <c r="AF186" s="3"/>
    </row>
    <row r="187" spans="3:32" x14ac:dyDescent="0.2">
      <c r="D187" s="2"/>
      <c r="E187" s="2"/>
      <c r="F187" s="2"/>
      <c r="G187" s="3"/>
      <c r="H187" s="3"/>
      <c r="I187" s="3"/>
      <c r="J187" s="3"/>
      <c r="K187" s="3"/>
      <c r="L187" s="3"/>
      <c r="M187" s="3"/>
      <c r="N187" s="3"/>
      <c r="O187" s="3"/>
      <c r="P187" s="1"/>
      <c r="Q187" s="3"/>
      <c r="R187" s="3"/>
      <c r="S187" s="3"/>
      <c r="T187" s="3"/>
      <c r="U187" s="3"/>
      <c r="V187" s="3"/>
      <c r="W187" s="2"/>
      <c r="X187" s="3"/>
      <c r="Y187" s="3"/>
      <c r="Z187" s="3"/>
      <c r="AA187" s="3"/>
      <c r="AB187" s="2"/>
      <c r="AC187" s="2"/>
      <c r="AD187" s="2"/>
      <c r="AE187" s="3"/>
      <c r="AF187" s="3"/>
    </row>
    <row r="188" spans="3:32" x14ac:dyDescent="0.2">
      <c r="D188" s="2"/>
      <c r="E188" s="2"/>
      <c r="F188" s="2"/>
      <c r="G188" s="3"/>
      <c r="H188" s="3"/>
      <c r="I188" s="3"/>
      <c r="J188" s="3"/>
      <c r="K188" s="3"/>
      <c r="L188" s="3"/>
      <c r="M188" s="3"/>
      <c r="N188" s="3"/>
      <c r="O188" s="3"/>
      <c r="P188" s="1"/>
      <c r="Q188" s="3"/>
      <c r="R188" s="3"/>
      <c r="S188" s="3"/>
      <c r="T188" s="3"/>
      <c r="U188" s="3"/>
      <c r="V188" s="3"/>
      <c r="W188" s="2"/>
      <c r="X188" s="3"/>
      <c r="Y188" s="3"/>
      <c r="Z188" s="3"/>
      <c r="AA188" s="3"/>
      <c r="AB188" s="2"/>
      <c r="AC188" s="2"/>
      <c r="AD188" s="2"/>
      <c r="AE188" s="3"/>
      <c r="AF188" s="3"/>
    </row>
    <row r="189" spans="3:32" x14ac:dyDescent="0.2">
      <c r="D189" s="2"/>
      <c r="E189" s="2"/>
      <c r="F189" s="2"/>
      <c r="G189" s="3"/>
      <c r="H189" s="3"/>
      <c r="I189" s="3"/>
      <c r="J189" s="3"/>
      <c r="K189" s="3"/>
      <c r="L189" s="3"/>
      <c r="M189" s="3"/>
      <c r="N189" s="3"/>
      <c r="O189" s="3"/>
      <c r="P189" s="1"/>
      <c r="Q189" s="3"/>
      <c r="R189" s="3"/>
      <c r="S189" s="3"/>
      <c r="T189" s="3"/>
      <c r="U189" s="3"/>
      <c r="V189" s="3"/>
      <c r="W189" s="2"/>
      <c r="X189" s="3"/>
      <c r="Y189" s="3"/>
      <c r="Z189" s="3"/>
      <c r="AA189" s="3"/>
      <c r="AB189" s="2"/>
      <c r="AC189" s="2"/>
      <c r="AD189" s="2"/>
      <c r="AE189" s="3"/>
      <c r="AF189" s="3"/>
    </row>
    <row r="190" spans="3:32" x14ac:dyDescent="0.2">
      <c r="D190" s="2"/>
      <c r="E190" s="2"/>
      <c r="F190" s="2"/>
      <c r="G190" s="3"/>
      <c r="H190" s="3"/>
      <c r="I190" s="3"/>
      <c r="J190" s="3"/>
      <c r="K190" s="3"/>
      <c r="L190" s="3"/>
      <c r="M190" s="3"/>
      <c r="N190" s="3"/>
      <c r="O190" s="3"/>
      <c r="P190" s="1"/>
      <c r="Q190" s="3"/>
      <c r="R190" s="3"/>
      <c r="S190" s="3"/>
      <c r="T190" s="3"/>
      <c r="U190" s="3"/>
      <c r="V190" s="3"/>
      <c r="W190" s="2"/>
      <c r="X190" s="3"/>
      <c r="Y190" s="3"/>
      <c r="Z190" s="3"/>
      <c r="AA190" s="3"/>
      <c r="AB190" s="2"/>
      <c r="AC190" s="2"/>
      <c r="AD190" s="2"/>
      <c r="AE190" s="3"/>
      <c r="AF190" s="3"/>
    </row>
    <row r="191" spans="3:32" x14ac:dyDescent="0.2">
      <c r="D191" s="2"/>
      <c r="E191" s="2"/>
      <c r="F191" s="2"/>
      <c r="G191" s="3"/>
      <c r="H191" s="3"/>
      <c r="I191" s="3"/>
      <c r="J191" s="3"/>
      <c r="K191" s="3"/>
      <c r="L191" s="3"/>
      <c r="M191" s="3"/>
      <c r="N191" s="3"/>
      <c r="O191" s="3"/>
      <c r="P191" s="1"/>
      <c r="Q191" s="3"/>
      <c r="R191" s="3"/>
      <c r="S191" s="3"/>
      <c r="T191" s="3"/>
      <c r="U191" s="3"/>
      <c r="V191" s="3"/>
      <c r="W191" s="2"/>
      <c r="X191" s="3"/>
      <c r="Y191" s="3"/>
      <c r="Z191" s="3"/>
      <c r="AA191" s="3"/>
      <c r="AB191" s="2"/>
      <c r="AC191" s="2"/>
      <c r="AD191" s="2"/>
      <c r="AE191" s="3"/>
      <c r="AF191" s="3"/>
    </row>
    <row r="192" spans="3:32" x14ac:dyDescent="0.2">
      <c r="D192" s="2"/>
      <c r="E192" s="2"/>
      <c r="F192" s="2"/>
      <c r="G192" s="3"/>
      <c r="H192" s="3"/>
      <c r="I192" s="3"/>
      <c r="J192" s="3"/>
      <c r="K192" s="3"/>
      <c r="L192" s="3"/>
      <c r="M192" s="3"/>
      <c r="N192" s="3"/>
      <c r="O192" s="3"/>
      <c r="P192" s="1"/>
      <c r="Q192" s="3"/>
      <c r="R192" s="3"/>
      <c r="S192" s="3"/>
      <c r="T192" s="3"/>
      <c r="U192" s="3"/>
      <c r="V192" s="3"/>
      <c r="W192" s="2"/>
      <c r="X192" s="3"/>
      <c r="Y192" s="3"/>
      <c r="Z192" s="3"/>
      <c r="AA192" s="3"/>
      <c r="AB192" s="2"/>
      <c r="AC192" s="2"/>
      <c r="AD192" s="2"/>
      <c r="AE192" s="3"/>
      <c r="AF192" s="3"/>
    </row>
    <row r="193" spans="4:32" x14ac:dyDescent="0.2">
      <c r="D193" s="2"/>
      <c r="E193" s="2"/>
      <c r="F193" s="2"/>
      <c r="G193" s="3"/>
      <c r="H193" s="3"/>
      <c r="I193" s="3"/>
      <c r="J193" s="3"/>
      <c r="K193" s="3"/>
      <c r="L193" s="3"/>
      <c r="M193" s="3"/>
      <c r="N193" s="3"/>
      <c r="O193" s="3"/>
      <c r="P193" s="1"/>
      <c r="Q193" s="3"/>
      <c r="R193" s="3"/>
      <c r="S193" s="3"/>
      <c r="T193" s="3"/>
      <c r="U193" s="3"/>
      <c r="V193" s="3"/>
      <c r="W193" s="2"/>
      <c r="X193" s="3"/>
      <c r="Y193" s="3"/>
      <c r="Z193" s="3"/>
      <c r="AA193" s="3"/>
      <c r="AB193" s="2"/>
      <c r="AC193" s="2"/>
      <c r="AD193" s="2"/>
      <c r="AE193" s="3"/>
      <c r="AF193" s="3"/>
    </row>
    <row r="194" spans="4:32" x14ac:dyDescent="0.2">
      <c r="D194" s="2"/>
      <c r="E194" s="2"/>
      <c r="F194" s="2"/>
      <c r="G194" s="3"/>
      <c r="H194" s="3"/>
      <c r="I194" s="3"/>
      <c r="J194" s="3"/>
      <c r="K194" s="3"/>
      <c r="L194" s="3"/>
      <c r="M194" s="3"/>
      <c r="N194" s="3"/>
      <c r="O194" s="3"/>
      <c r="P194" s="1"/>
      <c r="Q194" s="3"/>
      <c r="R194" s="3"/>
      <c r="S194" s="3"/>
      <c r="T194" s="3"/>
      <c r="U194" s="3"/>
      <c r="V194" s="3"/>
      <c r="W194" s="2"/>
      <c r="X194" s="3"/>
      <c r="Y194" s="3"/>
      <c r="Z194" s="3"/>
      <c r="AA194" s="3"/>
      <c r="AB194" s="2"/>
      <c r="AC194" s="2"/>
      <c r="AD194" s="2"/>
      <c r="AE194" s="3"/>
      <c r="AF194" s="3"/>
    </row>
    <row r="195" spans="4:32" x14ac:dyDescent="0.2">
      <c r="D195" s="2"/>
      <c r="E195" s="2"/>
      <c r="F195" s="2"/>
      <c r="G195" s="3"/>
      <c r="H195" s="3"/>
      <c r="I195" s="3"/>
      <c r="J195" s="3"/>
      <c r="K195" s="3"/>
      <c r="L195" s="3"/>
      <c r="M195" s="3"/>
      <c r="N195" s="3"/>
      <c r="O195" s="3"/>
      <c r="P195" s="1"/>
      <c r="Q195" s="3"/>
      <c r="R195" s="3"/>
      <c r="S195" s="3"/>
      <c r="T195" s="3"/>
      <c r="U195" s="3"/>
      <c r="V195" s="3"/>
      <c r="W195" s="2"/>
      <c r="X195" s="3"/>
      <c r="Y195" s="3"/>
      <c r="Z195" s="3"/>
      <c r="AA195" s="3"/>
      <c r="AB195" s="2"/>
      <c r="AC195" s="2"/>
      <c r="AD195" s="2"/>
      <c r="AE195" s="3"/>
      <c r="AF195" s="3"/>
    </row>
    <row r="196" spans="4:32" x14ac:dyDescent="0.2">
      <c r="D196" s="2"/>
      <c r="E196" s="2"/>
      <c r="F196" s="2"/>
      <c r="G196" s="3"/>
      <c r="H196" s="3"/>
      <c r="I196" s="3"/>
      <c r="J196" s="3"/>
      <c r="K196" s="3"/>
      <c r="L196" s="3"/>
      <c r="M196" s="3"/>
      <c r="N196" s="3"/>
      <c r="O196" s="3"/>
      <c r="P196" s="1"/>
      <c r="Q196" s="3"/>
      <c r="R196" s="3"/>
      <c r="S196" s="3"/>
      <c r="T196" s="3"/>
      <c r="U196" s="3"/>
      <c r="V196" s="3"/>
      <c r="W196" s="2"/>
      <c r="X196" s="3"/>
      <c r="Y196" s="3"/>
      <c r="Z196" s="3"/>
      <c r="AA196" s="3"/>
      <c r="AB196" s="2"/>
      <c r="AC196" s="2"/>
      <c r="AD196" s="2"/>
      <c r="AE196" s="3"/>
      <c r="AF196" s="3"/>
    </row>
    <row r="197" spans="4:32" x14ac:dyDescent="0.2">
      <c r="D197" s="2"/>
      <c r="E197" s="2"/>
      <c r="F197" s="2"/>
      <c r="G197" s="3"/>
      <c r="H197" s="3"/>
      <c r="I197" s="3"/>
      <c r="J197" s="3"/>
      <c r="K197" s="3"/>
      <c r="L197" s="3"/>
      <c r="M197" s="3"/>
      <c r="N197" s="3"/>
      <c r="O197" s="3"/>
      <c r="P197" s="1"/>
      <c r="Q197" s="3"/>
      <c r="R197" s="3"/>
      <c r="S197" s="3"/>
      <c r="T197" s="3"/>
      <c r="U197" s="3"/>
      <c r="V197" s="3"/>
      <c r="W197" s="2"/>
      <c r="X197" s="3"/>
      <c r="Y197" s="3"/>
      <c r="Z197" s="3"/>
      <c r="AA197" s="3"/>
      <c r="AB197" s="2"/>
      <c r="AC197" s="2"/>
      <c r="AD197" s="2"/>
      <c r="AE197" s="3"/>
      <c r="AF197" s="3"/>
    </row>
    <row r="198" spans="4:32" x14ac:dyDescent="0.2">
      <c r="D198" s="2"/>
      <c r="E198" s="2"/>
      <c r="F198" s="2"/>
      <c r="G198" s="3"/>
      <c r="H198" s="3"/>
      <c r="I198" s="3"/>
      <c r="J198" s="3"/>
      <c r="K198" s="3"/>
      <c r="L198" s="3"/>
      <c r="M198" s="3"/>
      <c r="N198" s="3"/>
      <c r="O198" s="3"/>
      <c r="P198" s="1"/>
      <c r="Q198" s="3"/>
      <c r="R198" s="3"/>
      <c r="S198" s="3"/>
      <c r="T198" s="3"/>
      <c r="U198" s="3"/>
      <c r="V198" s="3"/>
      <c r="W198" s="2"/>
      <c r="X198" s="3"/>
      <c r="Y198" s="3"/>
      <c r="Z198" s="3"/>
      <c r="AA198" s="3"/>
      <c r="AB198" s="2"/>
      <c r="AC198" s="2"/>
      <c r="AD198" s="2"/>
      <c r="AE198" s="3"/>
      <c r="AF198" s="3"/>
    </row>
    <row r="199" spans="4:32" x14ac:dyDescent="0.2">
      <c r="D199" s="2"/>
      <c r="E199" s="2"/>
      <c r="F199" s="2"/>
      <c r="G199" s="3"/>
      <c r="H199" s="3"/>
      <c r="I199" s="3"/>
      <c r="J199" s="3"/>
      <c r="K199" s="3"/>
      <c r="L199" s="3"/>
      <c r="M199" s="3"/>
      <c r="N199" s="3"/>
      <c r="O199" s="3"/>
      <c r="P199" s="1"/>
      <c r="Q199" s="3"/>
      <c r="R199" s="3"/>
      <c r="S199" s="3"/>
      <c r="T199" s="3"/>
      <c r="U199" s="3"/>
      <c r="V199" s="3"/>
      <c r="W199" s="2"/>
      <c r="X199" s="3"/>
      <c r="Y199" s="3"/>
      <c r="Z199" s="3"/>
      <c r="AA199" s="3"/>
      <c r="AB199" s="2"/>
      <c r="AC199" s="2"/>
      <c r="AD199" s="2"/>
      <c r="AE199" s="3"/>
      <c r="AF199" s="3"/>
    </row>
    <row r="200" spans="4:32" x14ac:dyDescent="0.2">
      <c r="D200" s="2"/>
      <c r="E200" s="2"/>
      <c r="F200" s="2"/>
      <c r="G200" s="3"/>
      <c r="H200" s="3"/>
      <c r="I200" s="3"/>
      <c r="J200" s="3"/>
      <c r="K200" s="3"/>
      <c r="L200" s="3"/>
      <c r="M200" s="3"/>
      <c r="N200" s="3"/>
      <c r="O200" s="3"/>
      <c r="P200" s="1"/>
      <c r="Q200" s="3"/>
      <c r="R200" s="3"/>
      <c r="S200" s="3"/>
      <c r="T200" s="3"/>
      <c r="U200" s="3"/>
      <c r="V200" s="3"/>
      <c r="W200" s="2"/>
      <c r="X200" s="3"/>
      <c r="Y200" s="3"/>
      <c r="Z200" s="3"/>
      <c r="AA200" s="3"/>
      <c r="AB200" s="2"/>
      <c r="AC200" s="2"/>
      <c r="AD200" s="2"/>
      <c r="AE200" s="3"/>
      <c r="AF200" s="3"/>
    </row>
    <row r="201" spans="4:32" x14ac:dyDescent="0.2">
      <c r="D201" s="2"/>
      <c r="E201" s="2"/>
      <c r="F201" s="2"/>
      <c r="G201" s="3"/>
      <c r="H201" s="3"/>
      <c r="I201" s="3"/>
      <c r="J201" s="3"/>
      <c r="K201" s="3"/>
      <c r="L201" s="3"/>
      <c r="M201" s="3"/>
      <c r="N201" s="3"/>
      <c r="O201" s="3"/>
      <c r="P201" s="1"/>
      <c r="Q201" s="3"/>
      <c r="R201" s="3"/>
      <c r="S201" s="3"/>
      <c r="T201" s="3"/>
      <c r="U201" s="3"/>
      <c r="V201" s="3"/>
      <c r="W201" s="2"/>
      <c r="X201" s="3"/>
      <c r="Y201" s="3"/>
      <c r="Z201" s="3"/>
      <c r="AA201" s="3"/>
      <c r="AB201" s="2"/>
      <c r="AC201" s="2"/>
      <c r="AD201" s="2"/>
      <c r="AE201" s="3"/>
      <c r="AF201" s="3"/>
    </row>
    <row r="202" spans="4:32" x14ac:dyDescent="0.2">
      <c r="D202" s="2"/>
      <c r="E202" s="2"/>
      <c r="F202" s="2"/>
      <c r="G202" s="3"/>
      <c r="H202" s="3"/>
      <c r="I202" s="3"/>
      <c r="J202" s="3"/>
      <c r="K202" s="3"/>
      <c r="L202" s="3"/>
      <c r="M202" s="3"/>
      <c r="N202" s="3"/>
      <c r="O202" s="3"/>
      <c r="P202" s="1"/>
      <c r="Q202" s="3"/>
      <c r="R202" s="3"/>
      <c r="S202" s="3"/>
      <c r="T202" s="3"/>
      <c r="U202" s="3"/>
      <c r="V202" s="3"/>
      <c r="W202" s="2"/>
      <c r="X202" s="3"/>
      <c r="Y202" s="3"/>
      <c r="Z202" s="3"/>
      <c r="AA202" s="3"/>
      <c r="AB202" s="2"/>
      <c r="AC202" s="2"/>
      <c r="AD202" s="2"/>
      <c r="AE202" s="3"/>
      <c r="AF202" s="3"/>
    </row>
    <row r="203" spans="4:32" x14ac:dyDescent="0.2">
      <c r="D203" s="2"/>
      <c r="E203" s="2"/>
      <c r="F203" s="2"/>
      <c r="G203" s="3"/>
      <c r="H203" s="3"/>
      <c r="I203" s="3"/>
      <c r="J203" s="3"/>
      <c r="K203" s="3"/>
      <c r="L203" s="3"/>
      <c r="M203" s="3"/>
      <c r="N203" s="3"/>
      <c r="O203" s="3"/>
      <c r="P203" s="1"/>
      <c r="Q203" s="3"/>
      <c r="R203" s="3"/>
      <c r="S203" s="3"/>
      <c r="T203" s="3"/>
      <c r="U203" s="3"/>
      <c r="V203" s="3"/>
      <c r="W203" s="2"/>
      <c r="X203" s="3"/>
      <c r="Y203" s="3"/>
      <c r="Z203" s="3"/>
      <c r="AA203" s="3"/>
      <c r="AB203" s="2"/>
      <c r="AC203" s="2"/>
      <c r="AD203" s="2"/>
      <c r="AE203" s="3"/>
      <c r="AF203" s="3"/>
    </row>
    <row r="204" spans="4:32" x14ac:dyDescent="0.2">
      <c r="D204" s="2"/>
      <c r="E204" s="2"/>
      <c r="F204" s="2"/>
      <c r="G204" s="3"/>
      <c r="H204" s="3"/>
      <c r="I204" s="3"/>
      <c r="J204" s="3"/>
      <c r="K204" s="3"/>
      <c r="L204" s="3"/>
      <c r="M204" s="3"/>
      <c r="N204" s="3"/>
      <c r="O204" s="3"/>
      <c r="P204" s="1"/>
      <c r="Q204" s="3"/>
      <c r="R204" s="3"/>
      <c r="S204" s="3"/>
      <c r="T204" s="3"/>
      <c r="U204" s="3"/>
      <c r="V204" s="3"/>
      <c r="W204" s="2"/>
      <c r="X204" s="3"/>
      <c r="Y204" s="3"/>
      <c r="Z204" s="3"/>
      <c r="AA204" s="3"/>
      <c r="AB204" s="2"/>
      <c r="AC204" s="2"/>
      <c r="AD204" s="2"/>
      <c r="AE204" s="3"/>
      <c r="AF204" s="3"/>
    </row>
    <row r="205" spans="4:32" x14ac:dyDescent="0.2">
      <c r="D205" s="2"/>
      <c r="E205" s="2"/>
      <c r="F205" s="2"/>
      <c r="G205" s="3"/>
      <c r="H205" s="3"/>
      <c r="I205" s="3"/>
      <c r="J205" s="3"/>
      <c r="K205" s="3"/>
      <c r="L205" s="3"/>
      <c r="M205" s="3"/>
      <c r="N205" s="3"/>
      <c r="O205" s="3"/>
      <c r="P205" s="1"/>
      <c r="Q205" s="3"/>
      <c r="R205" s="3"/>
      <c r="S205" s="3"/>
      <c r="T205" s="3"/>
      <c r="U205" s="3"/>
      <c r="V205" s="3"/>
      <c r="W205" s="2"/>
      <c r="X205" s="3"/>
      <c r="Y205" s="3"/>
      <c r="Z205" s="3"/>
      <c r="AA205" s="3"/>
      <c r="AB205" s="2"/>
      <c r="AC205" s="2"/>
      <c r="AD205" s="2"/>
      <c r="AE205" s="3"/>
      <c r="AF205" s="3"/>
    </row>
    <row r="206" spans="4:32" x14ac:dyDescent="0.2">
      <c r="D206" s="2"/>
      <c r="E206" s="2"/>
      <c r="F206" s="2"/>
      <c r="G206" s="3"/>
      <c r="H206" s="3"/>
      <c r="I206" s="3"/>
      <c r="J206" s="3"/>
      <c r="K206" s="3"/>
      <c r="L206" s="3"/>
      <c r="M206" s="3"/>
      <c r="N206" s="3"/>
      <c r="O206" s="3"/>
      <c r="P206" s="1"/>
      <c r="Q206" s="3"/>
      <c r="R206" s="3"/>
      <c r="S206" s="3"/>
      <c r="T206" s="3"/>
      <c r="U206" s="3"/>
      <c r="V206" s="3"/>
      <c r="W206" s="2"/>
      <c r="X206" s="3"/>
      <c r="Y206" s="3"/>
      <c r="Z206" s="3"/>
      <c r="AA206" s="3"/>
      <c r="AB206" s="2"/>
      <c r="AC206" s="2"/>
      <c r="AD206" s="2"/>
      <c r="AE206" s="3"/>
      <c r="AF206" s="3"/>
    </row>
    <row r="207" spans="4:32" x14ac:dyDescent="0.2">
      <c r="D207" s="2"/>
      <c r="E207" s="2"/>
      <c r="F207" s="2"/>
      <c r="G207" s="3"/>
      <c r="H207" s="3"/>
      <c r="I207" s="3"/>
      <c r="J207" s="3"/>
      <c r="K207" s="3"/>
      <c r="L207" s="3"/>
      <c r="M207" s="3"/>
      <c r="N207" s="3"/>
      <c r="O207" s="3"/>
      <c r="P207" s="1"/>
      <c r="Q207" s="3"/>
      <c r="R207" s="3"/>
      <c r="S207" s="3"/>
      <c r="T207" s="3"/>
      <c r="U207" s="3"/>
      <c r="V207" s="3"/>
      <c r="W207" s="2"/>
      <c r="X207" s="3"/>
      <c r="Y207" s="3"/>
      <c r="Z207" s="3"/>
      <c r="AA207" s="3"/>
      <c r="AB207" s="2"/>
      <c r="AC207" s="2"/>
      <c r="AD207" s="2"/>
      <c r="AE207" s="3"/>
      <c r="AF207" s="3"/>
    </row>
    <row r="208" spans="4:32" x14ac:dyDescent="0.2">
      <c r="D208" s="2"/>
      <c r="E208" s="2"/>
      <c r="F208" s="2"/>
      <c r="G208" s="3"/>
      <c r="H208" s="3"/>
      <c r="I208" s="3"/>
      <c r="J208" s="3"/>
      <c r="K208" s="3"/>
      <c r="L208" s="3"/>
      <c r="M208" s="3"/>
      <c r="N208" s="3"/>
      <c r="O208" s="3"/>
      <c r="P208" s="1"/>
      <c r="Q208" s="3"/>
      <c r="R208" s="3"/>
      <c r="S208" s="3"/>
      <c r="T208" s="3"/>
      <c r="U208" s="3"/>
      <c r="V208" s="3"/>
      <c r="W208" s="2"/>
      <c r="X208" s="3"/>
      <c r="Y208" s="3"/>
      <c r="Z208" s="3"/>
      <c r="AA208" s="3"/>
      <c r="AB208" s="2"/>
      <c r="AC208" s="2"/>
      <c r="AD208" s="2"/>
      <c r="AE208" s="3"/>
      <c r="AF208" s="3"/>
    </row>
    <row r="209" spans="4:32" x14ac:dyDescent="0.2">
      <c r="D209" s="2"/>
      <c r="E209" s="2"/>
      <c r="F209" s="2"/>
      <c r="G209" s="3"/>
      <c r="H209" s="3"/>
      <c r="I209" s="3"/>
      <c r="J209" s="3"/>
      <c r="K209" s="3"/>
      <c r="L209" s="3"/>
      <c r="M209" s="3"/>
      <c r="N209" s="3"/>
      <c r="O209" s="3"/>
      <c r="P209" s="1"/>
      <c r="Q209" s="3"/>
      <c r="R209" s="3"/>
      <c r="S209" s="3"/>
      <c r="T209" s="3"/>
      <c r="U209" s="3"/>
      <c r="V209" s="3"/>
      <c r="W209" s="2"/>
      <c r="X209" s="3"/>
      <c r="Y209" s="3"/>
      <c r="Z209" s="3"/>
      <c r="AA209" s="3"/>
      <c r="AB209" s="2"/>
      <c r="AC209" s="2"/>
      <c r="AD209" s="2"/>
      <c r="AE209" s="3"/>
      <c r="AF209" s="3"/>
    </row>
    <row r="210" spans="4:32" x14ac:dyDescent="0.2">
      <c r="D210" s="2"/>
      <c r="E210" s="2"/>
      <c r="F210" s="2"/>
      <c r="G210" s="3"/>
      <c r="H210" s="3"/>
      <c r="I210" s="3"/>
      <c r="J210" s="3"/>
      <c r="K210" s="3"/>
      <c r="L210" s="3"/>
      <c r="M210" s="3"/>
      <c r="N210" s="3"/>
      <c r="O210" s="3"/>
      <c r="P210" s="1"/>
      <c r="Q210" s="3"/>
      <c r="R210" s="3"/>
      <c r="S210" s="3"/>
      <c r="T210" s="3"/>
      <c r="U210" s="3"/>
      <c r="V210" s="3"/>
      <c r="W210" s="2"/>
      <c r="X210" s="3"/>
      <c r="Y210" s="3"/>
      <c r="Z210" s="3"/>
      <c r="AA210" s="3"/>
      <c r="AB210" s="2"/>
      <c r="AC210" s="2"/>
      <c r="AD210" s="2"/>
      <c r="AE210" s="3"/>
      <c r="AF210" s="3"/>
    </row>
    <row r="211" spans="4:32" x14ac:dyDescent="0.2">
      <c r="D211" s="2"/>
      <c r="E211" s="2"/>
      <c r="F211" s="2"/>
      <c r="G211" s="3"/>
      <c r="H211" s="3"/>
      <c r="I211" s="3"/>
      <c r="J211" s="3"/>
      <c r="K211" s="3"/>
      <c r="L211" s="3"/>
      <c r="M211" s="3"/>
      <c r="N211" s="3"/>
      <c r="O211" s="3"/>
      <c r="P211" s="1"/>
      <c r="Q211" s="3"/>
      <c r="R211" s="3"/>
      <c r="S211" s="3"/>
      <c r="T211" s="3"/>
      <c r="U211" s="3"/>
      <c r="V211" s="3"/>
      <c r="W211" s="2"/>
      <c r="X211" s="3"/>
      <c r="Y211" s="3"/>
      <c r="Z211" s="3"/>
      <c r="AA211" s="3"/>
      <c r="AB211" s="2"/>
      <c r="AC211" s="2"/>
      <c r="AD211" s="2"/>
      <c r="AE211" s="3"/>
      <c r="AF211" s="3"/>
    </row>
    <row r="212" spans="4:32" x14ac:dyDescent="0.2">
      <c r="D212" s="2"/>
      <c r="E212" s="2"/>
      <c r="F212" s="2"/>
      <c r="G212" s="3"/>
      <c r="H212" s="3"/>
      <c r="I212" s="3"/>
      <c r="J212" s="3"/>
      <c r="K212" s="3"/>
      <c r="L212" s="3"/>
      <c r="M212" s="3"/>
      <c r="N212" s="3"/>
      <c r="O212" s="3"/>
      <c r="P212" s="1"/>
      <c r="Q212" s="3"/>
      <c r="R212" s="3"/>
      <c r="S212" s="3"/>
      <c r="T212" s="3"/>
      <c r="U212" s="3"/>
      <c r="V212" s="3"/>
      <c r="W212" s="2"/>
      <c r="X212" s="3"/>
      <c r="Y212" s="3"/>
      <c r="Z212" s="3"/>
      <c r="AA212" s="3"/>
      <c r="AB212" s="2"/>
      <c r="AC212" s="2"/>
      <c r="AD212" s="2"/>
      <c r="AE212" s="3"/>
      <c r="AF212" s="3"/>
    </row>
    <row r="213" spans="4:32" x14ac:dyDescent="0.2">
      <c r="D213" s="2"/>
      <c r="E213" s="2"/>
      <c r="F213" s="2"/>
      <c r="G213" s="3"/>
      <c r="H213" s="3"/>
      <c r="I213" s="3"/>
      <c r="J213" s="3"/>
      <c r="K213" s="3"/>
      <c r="L213" s="3"/>
      <c r="M213" s="3"/>
      <c r="N213" s="3"/>
      <c r="O213" s="3"/>
      <c r="P213" s="1"/>
      <c r="Q213" s="3"/>
      <c r="R213" s="3"/>
      <c r="S213" s="3"/>
      <c r="T213" s="3"/>
      <c r="U213" s="3"/>
      <c r="V213" s="3"/>
      <c r="W213" s="2"/>
      <c r="X213" s="3"/>
      <c r="Y213" s="3"/>
      <c r="Z213" s="3"/>
      <c r="AA213" s="3"/>
      <c r="AB213" s="2"/>
      <c r="AC213" s="2"/>
      <c r="AD213" s="2"/>
      <c r="AE213" s="3"/>
      <c r="AF213" s="3"/>
    </row>
    <row r="214" spans="4:32" x14ac:dyDescent="0.2">
      <c r="D214" s="2"/>
      <c r="E214" s="2"/>
      <c r="F214" s="2"/>
      <c r="G214" s="3"/>
      <c r="H214" s="3"/>
      <c r="I214" s="3"/>
      <c r="J214" s="3"/>
      <c r="K214" s="3"/>
      <c r="L214" s="3"/>
      <c r="M214" s="3"/>
      <c r="N214" s="3"/>
      <c r="O214" s="3"/>
      <c r="P214" s="1"/>
      <c r="Q214" s="3"/>
      <c r="R214" s="3"/>
      <c r="S214" s="3"/>
      <c r="T214" s="3"/>
      <c r="U214" s="3"/>
      <c r="V214" s="3"/>
      <c r="W214" s="2"/>
      <c r="X214" s="3"/>
      <c r="Y214" s="3"/>
      <c r="Z214" s="3"/>
      <c r="AA214" s="3"/>
      <c r="AB214" s="2"/>
      <c r="AC214" s="2"/>
      <c r="AD214" s="2"/>
      <c r="AE214" s="3"/>
      <c r="AF214" s="3"/>
    </row>
    <row r="215" spans="4:32" x14ac:dyDescent="0.2">
      <c r="D215" s="2"/>
      <c r="E215" s="2"/>
      <c r="F215" s="2"/>
      <c r="G215" s="3"/>
      <c r="H215" s="3"/>
      <c r="I215" s="3"/>
      <c r="J215" s="3"/>
      <c r="K215" s="3"/>
      <c r="L215" s="3"/>
      <c r="M215" s="3"/>
      <c r="N215" s="3"/>
      <c r="O215" s="3"/>
      <c r="P215" s="1"/>
      <c r="Q215" s="3"/>
      <c r="R215" s="3"/>
      <c r="S215" s="3"/>
      <c r="T215" s="3"/>
      <c r="U215" s="3"/>
      <c r="V215" s="3"/>
      <c r="W215" s="2"/>
      <c r="X215" s="3"/>
      <c r="Y215" s="3"/>
      <c r="Z215" s="3"/>
      <c r="AA215" s="3"/>
      <c r="AB215" s="2"/>
      <c r="AC215" s="2"/>
      <c r="AD215" s="2"/>
      <c r="AE215" s="3"/>
      <c r="AF215" s="3"/>
    </row>
    <row r="216" spans="4:32" x14ac:dyDescent="0.2">
      <c r="D216" s="2"/>
      <c r="E216" s="2"/>
      <c r="F216" s="2"/>
      <c r="G216" s="3"/>
      <c r="H216" s="3"/>
      <c r="I216" s="3"/>
      <c r="J216" s="3"/>
      <c r="K216" s="3"/>
      <c r="L216" s="3"/>
      <c r="M216" s="3"/>
      <c r="N216" s="3"/>
      <c r="O216" s="3"/>
      <c r="P216" s="1"/>
      <c r="Q216" s="3"/>
      <c r="R216" s="3"/>
      <c r="S216" s="3"/>
      <c r="T216" s="3"/>
      <c r="U216" s="3"/>
      <c r="V216" s="3"/>
      <c r="W216" s="2"/>
      <c r="X216" s="3"/>
      <c r="Y216" s="3"/>
      <c r="Z216" s="3"/>
      <c r="AA216" s="3"/>
      <c r="AB216" s="2"/>
      <c r="AC216" s="2"/>
      <c r="AD216" s="2"/>
      <c r="AE216" s="3"/>
      <c r="AF216" s="3"/>
    </row>
    <row r="217" spans="4:32" x14ac:dyDescent="0.2">
      <c r="D217" s="2"/>
      <c r="E217" s="2"/>
      <c r="F217" s="2"/>
      <c r="G217" s="3"/>
      <c r="H217" s="3"/>
      <c r="I217" s="3"/>
      <c r="J217" s="3"/>
      <c r="K217" s="3"/>
      <c r="L217" s="3"/>
      <c r="M217" s="3"/>
      <c r="N217" s="3"/>
      <c r="O217" s="3"/>
      <c r="P217" s="1"/>
      <c r="Q217" s="3"/>
      <c r="R217" s="3"/>
      <c r="S217" s="3"/>
      <c r="T217" s="3"/>
      <c r="U217" s="3"/>
      <c r="V217" s="3"/>
      <c r="W217" s="2"/>
      <c r="X217" s="3"/>
      <c r="Y217" s="3"/>
      <c r="Z217" s="3"/>
      <c r="AA217" s="3"/>
      <c r="AB217" s="2"/>
      <c r="AC217" s="2"/>
      <c r="AD217" s="2"/>
      <c r="AE217" s="3"/>
      <c r="AF217" s="3"/>
    </row>
    <row r="218" spans="4:32" x14ac:dyDescent="0.2">
      <c r="D218" s="2"/>
      <c r="E218" s="2"/>
      <c r="F218" s="2"/>
      <c r="G218" s="3"/>
      <c r="H218" s="3"/>
      <c r="I218" s="3"/>
      <c r="J218" s="3"/>
      <c r="K218" s="3"/>
      <c r="L218" s="3"/>
      <c r="M218" s="3"/>
      <c r="N218" s="3"/>
      <c r="O218" s="3"/>
      <c r="P218" s="1"/>
      <c r="Q218" s="3"/>
      <c r="R218" s="3"/>
      <c r="S218" s="3"/>
      <c r="T218" s="3"/>
      <c r="U218" s="3"/>
      <c r="V218" s="3"/>
      <c r="W218" s="2"/>
      <c r="X218" s="3"/>
      <c r="Y218" s="3"/>
      <c r="Z218" s="3"/>
      <c r="AA218" s="3"/>
      <c r="AB218" s="2"/>
      <c r="AC218" s="2"/>
      <c r="AD218" s="2"/>
      <c r="AE218" s="3"/>
      <c r="AF218" s="3"/>
    </row>
    <row r="219" spans="4:32" x14ac:dyDescent="0.2">
      <c r="D219" s="2"/>
      <c r="E219" s="2"/>
      <c r="F219" s="2"/>
      <c r="G219" s="3"/>
      <c r="H219" s="3"/>
      <c r="I219" s="3"/>
      <c r="J219" s="3"/>
      <c r="K219" s="3"/>
      <c r="L219" s="3"/>
      <c r="M219" s="3"/>
      <c r="N219" s="3"/>
      <c r="O219" s="3"/>
      <c r="P219" s="1"/>
      <c r="Q219" s="3"/>
      <c r="R219" s="3"/>
      <c r="S219" s="3"/>
      <c r="T219" s="3"/>
      <c r="U219" s="3"/>
      <c r="V219" s="3"/>
      <c r="W219" s="2"/>
      <c r="X219" s="3"/>
      <c r="Y219" s="3"/>
      <c r="Z219" s="3"/>
      <c r="AA219" s="3"/>
      <c r="AB219" s="2"/>
      <c r="AC219" s="2"/>
      <c r="AD219" s="2"/>
      <c r="AE219" s="3"/>
      <c r="AF219" s="3"/>
    </row>
    <row r="220" spans="4:32" x14ac:dyDescent="0.2">
      <c r="D220" s="2"/>
      <c r="E220" s="2"/>
      <c r="F220" s="2"/>
      <c r="G220" s="3"/>
      <c r="H220" s="3"/>
      <c r="I220" s="3"/>
      <c r="J220" s="3"/>
      <c r="K220" s="3"/>
      <c r="L220" s="3"/>
      <c r="M220" s="3"/>
      <c r="N220" s="3"/>
      <c r="O220" s="3"/>
      <c r="P220" s="1"/>
      <c r="Q220" s="3"/>
      <c r="R220" s="3"/>
      <c r="S220" s="3"/>
      <c r="T220" s="3"/>
      <c r="U220" s="3"/>
      <c r="V220" s="3"/>
      <c r="W220" s="2"/>
      <c r="X220" s="3"/>
      <c r="Y220" s="3"/>
      <c r="Z220" s="3"/>
      <c r="AA220" s="3"/>
      <c r="AB220" s="2"/>
      <c r="AC220" s="2"/>
      <c r="AD220" s="2"/>
      <c r="AE220" s="3"/>
      <c r="AF220" s="3"/>
    </row>
    <row r="221" spans="4:32" x14ac:dyDescent="0.2">
      <c r="D221" s="2"/>
      <c r="E221" s="2"/>
      <c r="F221" s="2"/>
      <c r="G221" s="3"/>
      <c r="H221" s="3"/>
      <c r="I221" s="3"/>
      <c r="J221" s="3"/>
      <c r="K221" s="3"/>
      <c r="L221" s="3"/>
      <c r="M221" s="3"/>
      <c r="N221" s="3"/>
      <c r="O221" s="3"/>
      <c r="P221" s="1"/>
      <c r="Q221" s="3"/>
      <c r="R221" s="3"/>
      <c r="S221" s="3"/>
      <c r="T221" s="3"/>
      <c r="U221" s="3"/>
      <c r="V221" s="3"/>
      <c r="W221" s="2"/>
      <c r="X221" s="3"/>
      <c r="Y221" s="3"/>
      <c r="Z221" s="3"/>
      <c r="AA221" s="3"/>
      <c r="AB221" s="2"/>
      <c r="AC221" s="2"/>
      <c r="AD221" s="2"/>
      <c r="AE221" s="3"/>
      <c r="AF221" s="3"/>
    </row>
    <row r="222" spans="4:32" x14ac:dyDescent="0.2">
      <c r="D222" s="2"/>
      <c r="E222" s="2"/>
      <c r="F222" s="2"/>
      <c r="G222" s="3"/>
      <c r="H222" s="3"/>
      <c r="I222" s="3"/>
      <c r="J222" s="3"/>
      <c r="K222" s="3"/>
      <c r="L222" s="3"/>
      <c r="M222" s="3"/>
      <c r="N222" s="3"/>
      <c r="O222" s="3"/>
      <c r="P222" s="1"/>
      <c r="Q222" s="3"/>
      <c r="R222" s="3"/>
      <c r="S222" s="3"/>
      <c r="T222" s="3"/>
      <c r="U222" s="3"/>
      <c r="V222" s="3"/>
      <c r="W222" s="2"/>
      <c r="X222" s="3"/>
      <c r="Y222" s="3"/>
      <c r="Z222" s="3"/>
      <c r="AA222" s="3"/>
      <c r="AB222" s="2"/>
      <c r="AC222" s="2"/>
      <c r="AD222" s="2"/>
      <c r="AE222" s="3"/>
      <c r="AF222" s="3"/>
    </row>
    <row r="223" spans="4:32" x14ac:dyDescent="0.2">
      <c r="D223" s="2"/>
      <c r="E223" s="2"/>
      <c r="F223" s="2"/>
      <c r="G223" s="3"/>
      <c r="H223" s="3"/>
      <c r="I223" s="3"/>
      <c r="J223" s="3"/>
      <c r="K223" s="3"/>
      <c r="L223" s="3"/>
      <c r="M223" s="3"/>
      <c r="N223" s="3"/>
      <c r="O223" s="3"/>
      <c r="P223" s="1"/>
      <c r="Q223" s="3"/>
      <c r="R223" s="3"/>
      <c r="S223" s="3"/>
      <c r="T223" s="3"/>
      <c r="U223" s="3"/>
      <c r="V223" s="3"/>
      <c r="W223" s="2"/>
      <c r="X223" s="3"/>
      <c r="Y223" s="3"/>
      <c r="Z223" s="3"/>
      <c r="AA223" s="3"/>
      <c r="AB223" s="2"/>
      <c r="AC223" s="2"/>
      <c r="AD223" s="2"/>
      <c r="AE223" s="3"/>
      <c r="AF223" s="3"/>
    </row>
    <row r="224" spans="4:32" x14ac:dyDescent="0.2">
      <c r="D224" s="2"/>
      <c r="E224" s="2"/>
      <c r="F224" s="2"/>
      <c r="G224" s="3"/>
      <c r="H224" s="3"/>
      <c r="I224" s="3"/>
      <c r="J224" s="3"/>
      <c r="K224" s="3"/>
      <c r="L224" s="3"/>
      <c r="M224" s="3"/>
      <c r="N224" s="3"/>
      <c r="O224" s="3"/>
      <c r="P224" s="1"/>
      <c r="Q224" s="3"/>
      <c r="R224" s="3"/>
      <c r="S224" s="3"/>
      <c r="T224" s="3"/>
      <c r="U224" s="3"/>
      <c r="V224" s="3"/>
      <c r="W224" s="2"/>
      <c r="X224" s="3"/>
      <c r="Y224" s="3"/>
      <c r="Z224" s="3"/>
      <c r="AA224" s="3"/>
      <c r="AB224" s="2"/>
      <c r="AC224" s="2"/>
      <c r="AD224" s="2"/>
      <c r="AE224" s="3"/>
      <c r="AF224" s="3"/>
    </row>
    <row r="225" spans="4:32" x14ac:dyDescent="0.2">
      <c r="D225" s="2"/>
      <c r="E225" s="2"/>
      <c r="F225" s="2"/>
      <c r="G225" s="3"/>
      <c r="H225" s="3"/>
      <c r="I225" s="3"/>
      <c r="J225" s="3"/>
      <c r="K225" s="3"/>
      <c r="L225" s="3"/>
      <c r="M225" s="3"/>
      <c r="N225" s="3"/>
      <c r="O225" s="3"/>
      <c r="P225" s="1"/>
      <c r="Q225" s="3"/>
      <c r="R225" s="3"/>
      <c r="S225" s="3"/>
      <c r="T225" s="3"/>
      <c r="U225" s="3"/>
      <c r="V225" s="3"/>
      <c r="W225" s="2"/>
      <c r="X225" s="3"/>
      <c r="Y225" s="3"/>
      <c r="Z225" s="3"/>
      <c r="AA225" s="3"/>
      <c r="AB225" s="2"/>
      <c r="AC225" s="2"/>
      <c r="AD225" s="2"/>
      <c r="AE225" s="3"/>
      <c r="AF225" s="3"/>
    </row>
    <row r="226" spans="4:32" x14ac:dyDescent="0.2">
      <c r="D226" s="2"/>
      <c r="E226" s="2"/>
      <c r="F226" s="2"/>
      <c r="G226" s="3"/>
      <c r="H226" s="3"/>
      <c r="I226" s="3"/>
      <c r="J226" s="3"/>
      <c r="K226" s="3"/>
      <c r="L226" s="3"/>
      <c r="M226" s="3"/>
      <c r="N226" s="3"/>
      <c r="O226" s="3"/>
      <c r="P226" s="1"/>
      <c r="Q226" s="3"/>
      <c r="R226" s="3"/>
      <c r="S226" s="3"/>
      <c r="T226" s="3"/>
      <c r="U226" s="3"/>
      <c r="V226" s="3"/>
      <c r="W226" s="2"/>
      <c r="X226" s="3"/>
      <c r="Y226" s="3"/>
      <c r="Z226" s="3"/>
      <c r="AA226" s="3"/>
      <c r="AB226" s="2"/>
      <c r="AC226" s="2"/>
      <c r="AD226" s="2"/>
      <c r="AE226" s="3"/>
      <c r="AF226" s="3"/>
    </row>
    <row r="227" spans="4:32" x14ac:dyDescent="0.2">
      <c r="D227" s="2"/>
      <c r="E227" s="2"/>
      <c r="F227" s="2"/>
      <c r="G227" s="3"/>
      <c r="H227" s="3"/>
      <c r="I227" s="3"/>
      <c r="J227" s="3"/>
      <c r="K227" s="3"/>
      <c r="L227" s="3"/>
      <c r="M227" s="3"/>
      <c r="N227" s="3"/>
      <c r="O227" s="3"/>
      <c r="P227" s="1"/>
      <c r="Q227" s="3"/>
      <c r="R227" s="3"/>
      <c r="S227" s="3"/>
      <c r="T227" s="3"/>
      <c r="U227" s="3"/>
      <c r="V227" s="3"/>
      <c r="W227" s="2"/>
      <c r="X227" s="3"/>
      <c r="Y227" s="3"/>
      <c r="Z227" s="3"/>
      <c r="AA227" s="3"/>
      <c r="AB227" s="2"/>
      <c r="AC227" s="2"/>
      <c r="AD227" s="2"/>
      <c r="AE227" s="3"/>
      <c r="AF227" s="3"/>
    </row>
    <row r="228" spans="4:32" x14ac:dyDescent="0.2">
      <c r="D228" s="2"/>
      <c r="E228" s="2"/>
      <c r="F228" s="2"/>
      <c r="G228" s="3"/>
      <c r="H228" s="3"/>
      <c r="I228" s="3"/>
      <c r="J228" s="3"/>
      <c r="K228" s="3"/>
      <c r="L228" s="3"/>
      <c r="M228" s="3"/>
      <c r="N228" s="3"/>
      <c r="O228" s="3"/>
      <c r="P228" s="1"/>
      <c r="Q228" s="3"/>
      <c r="R228" s="3"/>
      <c r="S228" s="3"/>
      <c r="T228" s="3"/>
      <c r="U228" s="3"/>
      <c r="V228" s="3"/>
      <c r="W228" s="2"/>
      <c r="X228" s="3"/>
      <c r="Y228" s="3"/>
      <c r="Z228" s="3"/>
      <c r="AA228" s="3"/>
      <c r="AB228" s="2"/>
      <c r="AC228" s="2"/>
      <c r="AD228" s="2"/>
      <c r="AE228" s="3"/>
      <c r="AF228" s="3"/>
    </row>
    <row r="229" spans="4:32" x14ac:dyDescent="0.2">
      <c r="D229" s="2"/>
      <c r="E229" s="2"/>
      <c r="F229" s="2"/>
      <c r="G229" s="3"/>
      <c r="H229" s="3"/>
      <c r="I229" s="3"/>
      <c r="J229" s="3"/>
      <c r="K229" s="3"/>
      <c r="L229" s="3"/>
      <c r="M229" s="3"/>
      <c r="N229" s="3"/>
      <c r="O229" s="3"/>
      <c r="P229" s="1"/>
      <c r="Q229" s="3"/>
      <c r="R229" s="3"/>
      <c r="S229" s="3"/>
      <c r="T229" s="3"/>
      <c r="U229" s="3"/>
      <c r="V229" s="3"/>
      <c r="W229" s="2"/>
      <c r="X229" s="3"/>
      <c r="Y229" s="3"/>
      <c r="Z229" s="3"/>
      <c r="AA229" s="3"/>
      <c r="AB229" s="2"/>
      <c r="AC229" s="2"/>
      <c r="AD229" s="2"/>
      <c r="AE229" s="3"/>
      <c r="AF229" s="3"/>
    </row>
    <row r="230" spans="4:32" x14ac:dyDescent="0.2">
      <c r="D230" s="2"/>
      <c r="E230" s="2"/>
      <c r="F230" s="2"/>
      <c r="G230" s="3"/>
      <c r="H230" s="3"/>
      <c r="I230" s="3"/>
      <c r="J230" s="3"/>
      <c r="K230" s="3"/>
      <c r="L230" s="3"/>
      <c r="M230" s="3"/>
      <c r="N230" s="3"/>
      <c r="O230" s="3"/>
      <c r="P230" s="1"/>
      <c r="Q230" s="3"/>
      <c r="R230" s="3"/>
      <c r="S230" s="3"/>
      <c r="T230" s="3"/>
      <c r="U230" s="3"/>
      <c r="V230" s="3"/>
      <c r="W230" s="2"/>
      <c r="X230" s="3"/>
      <c r="Y230" s="3"/>
      <c r="Z230" s="3"/>
      <c r="AA230" s="3"/>
      <c r="AB230" s="2"/>
      <c r="AC230" s="2"/>
      <c r="AD230" s="2"/>
      <c r="AE230" s="3"/>
      <c r="AF230" s="3"/>
    </row>
    <row r="231" spans="4:32" x14ac:dyDescent="0.2">
      <c r="D231" s="2"/>
      <c r="E231" s="2"/>
      <c r="F231" s="2"/>
      <c r="G231" s="3"/>
      <c r="H231" s="3"/>
      <c r="I231" s="3"/>
      <c r="J231" s="3"/>
      <c r="K231" s="3"/>
      <c r="L231" s="3"/>
      <c r="M231" s="3"/>
      <c r="N231" s="3"/>
      <c r="O231" s="3"/>
      <c r="P231" s="1"/>
      <c r="Q231" s="3"/>
      <c r="R231" s="3"/>
      <c r="S231" s="3"/>
      <c r="T231" s="3"/>
      <c r="U231" s="3"/>
      <c r="V231" s="3"/>
      <c r="W231" s="2"/>
      <c r="X231" s="3"/>
      <c r="Y231" s="3"/>
      <c r="Z231" s="3"/>
      <c r="AA231" s="3"/>
      <c r="AB231" s="2"/>
      <c r="AC231" s="2"/>
      <c r="AD231" s="2"/>
      <c r="AE231" s="3"/>
      <c r="AF231" s="3"/>
    </row>
    <row r="232" spans="4:32" x14ac:dyDescent="0.2">
      <c r="D232" s="2"/>
      <c r="E232" s="2"/>
      <c r="F232" s="2"/>
      <c r="G232" s="3"/>
      <c r="H232" s="3"/>
      <c r="I232" s="3"/>
      <c r="J232" s="3"/>
      <c r="K232" s="3"/>
      <c r="L232" s="3"/>
      <c r="M232" s="3"/>
      <c r="N232" s="3"/>
      <c r="O232" s="3"/>
      <c r="P232" s="1"/>
      <c r="Q232" s="3"/>
      <c r="R232" s="3"/>
      <c r="S232" s="3"/>
      <c r="T232" s="3"/>
      <c r="U232" s="3"/>
      <c r="V232" s="3"/>
      <c r="W232" s="2"/>
      <c r="X232" s="3"/>
      <c r="Y232" s="3"/>
      <c r="Z232" s="3"/>
      <c r="AA232" s="3"/>
      <c r="AB232" s="2"/>
      <c r="AC232" s="2"/>
      <c r="AD232" s="2"/>
      <c r="AE232" s="3"/>
      <c r="AF232" s="3"/>
    </row>
    <row r="233" spans="4:32" x14ac:dyDescent="0.2">
      <c r="D233" s="2"/>
      <c r="E233" s="2"/>
      <c r="F233" s="2"/>
      <c r="G233" s="3"/>
      <c r="H233" s="3"/>
      <c r="I233" s="3"/>
      <c r="J233" s="3"/>
      <c r="K233" s="3"/>
      <c r="L233" s="3"/>
      <c r="M233" s="3"/>
      <c r="N233" s="3"/>
      <c r="O233" s="3"/>
      <c r="P233" s="1"/>
      <c r="Q233" s="3"/>
      <c r="R233" s="3"/>
      <c r="S233" s="3"/>
      <c r="T233" s="3"/>
      <c r="U233" s="3"/>
      <c r="V233" s="3"/>
      <c r="W233" s="2"/>
      <c r="X233" s="3"/>
      <c r="Y233" s="3"/>
      <c r="Z233" s="3"/>
      <c r="AA233" s="3"/>
      <c r="AB233" s="2"/>
      <c r="AC233" s="2"/>
      <c r="AD233" s="2"/>
      <c r="AE233" s="3"/>
      <c r="AF233" s="3"/>
    </row>
    <row r="234" spans="4:32" x14ac:dyDescent="0.2">
      <c r="D234" s="2"/>
      <c r="E234" s="2"/>
      <c r="F234" s="2"/>
      <c r="G234" s="3"/>
      <c r="H234" s="3"/>
      <c r="I234" s="3"/>
      <c r="J234" s="3"/>
      <c r="K234" s="3"/>
      <c r="L234" s="3"/>
      <c r="M234" s="3"/>
      <c r="N234" s="3"/>
      <c r="O234" s="3"/>
      <c r="P234" s="1"/>
      <c r="Q234" s="3"/>
      <c r="R234" s="3"/>
      <c r="S234" s="3"/>
      <c r="T234" s="3"/>
      <c r="U234" s="3"/>
      <c r="V234" s="3"/>
      <c r="W234" s="2"/>
      <c r="X234" s="3"/>
      <c r="Y234" s="3"/>
      <c r="Z234" s="3"/>
      <c r="AA234" s="3"/>
      <c r="AB234" s="2"/>
      <c r="AC234" s="2"/>
      <c r="AD234" s="2"/>
      <c r="AE234" s="3"/>
      <c r="AF234" s="3"/>
    </row>
    <row r="235" spans="4:32" x14ac:dyDescent="0.2">
      <c r="D235" s="2"/>
      <c r="E235" s="2"/>
      <c r="F235" s="2"/>
      <c r="G235" s="3"/>
      <c r="H235" s="3"/>
      <c r="I235" s="3"/>
      <c r="J235" s="3"/>
      <c r="K235" s="3"/>
      <c r="L235" s="3"/>
      <c r="M235" s="3"/>
      <c r="N235" s="3"/>
      <c r="O235" s="3"/>
      <c r="P235" s="1"/>
      <c r="Q235" s="3"/>
      <c r="R235" s="3"/>
      <c r="S235" s="3"/>
      <c r="T235" s="3"/>
      <c r="U235" s="3"/>
      <c r="V235" s="3"/>
      <c r="W235" s="2"/>
      <c r="X235" s="3"/>
      <c r="Y235" s="3"/>
      <c r="Z235" s="3"/>
      <c r="AA235" s="3"/>
      <c r="AB235" s="2"/>
      <c r="AC235" s="2"/>
      <c r="AD235" s="2"/>
      <c r="AE235" s="3"/>
      <c r="AF235" s="3"/>
    </row>
    <row r="236" spans="4:32" x14ac:dyDescent="0.2">
      <c r="D236" s="2"/>
      <c r="E236" s="2"/>
      <c r="F236" s="2"/>
      <c r="G236" s="3"/>
      <c r="H236" s="3"/>
      <c r="I236" s="3"/>
      <c r="J236" s="3"/>
      <c r="K236" s="3"/>
      <c r="L236" s="3"/>
      <c r="M236" s="3"/>
      <c r="N236" s="3"/>
      <c r="O236" s="3"/>
      <c r="P236" s="1"/>
      <c r="Q236" s="3"/>
      <c r="R236" s="3"/>
      <c r="S236" s="3"/>
      <c r="T236" s="3"/>
      <c r="U236" s="3"/>
      <c r="V236" s="3"/>
      <c r="W236" s="2"/>
      <c r="X236" s="43" t="s">
        <v>185</v>
      </c>
      <c r="Y236" s="3"/>
      <c r="Z236" s="3"/>
      <c r="AA236" s="3"/>
      <c r="AB236" s="2"/>
      <c r="AC236" s="2"/>
      <c r="AD236" s="2"/>
      <c r="AE236" s="3"/>
      <c r="AF236" s="3"/>
    </row>
    <row r="237" spans="4:32" x14ac:dyDescent="0.2">
      <c r="D237" s="2"/>
      <c r="E237" s="2"/>
      <c r="F237" s="2"/>
      <c r="G237" s="3"/>
      <c r="H237" s="3"/>
      <c r="I237" s="3"/>
      <c r="J237" s="3"/>
      <c r="K237" s="3"/>
      <c r="L237" s="3"/>
      <c r="M237" s="3"/>
      <c r="N237" s="3"/>
      <c r="O237" s="3"/>
      <c r="P237" s="1"/>
      <c r="Q237" s="3"/>
      <c r="R237" s="3"/>
      <c r="S237" s="3"/>
      <c r="T237" s="3"/>
      <c r="U237" s="3"/>
      <c r="V237" s="3"/>
      <c r="W237" s="2"/>
      <c r="X237" s="3"/>
      <c r="Y237" s="3"/>
      <c r="Z237" s="3"/>
      <c r="AA237" s="3"/>
      <c r="AB237" s="2"/>
      <c r="AC237" s="2"/>
      <c r="AD237" s="2"/>
      <c r="AE237" s="3"/>
      <c r="AF237" s="3"/>
    </row>
    <row r="238" spans="4:32" x14ac:dyDescent="0.2">
      <c r="D238" s="2"/>
      <c r="E238" s="2"/>
      <c r="F238" s="2"/>
      <c r="G238" s="3"/>
      <c r="H238" s="3"/>
      <c r="I238" s="3"/>
      <c r="J238" s="3"/>
      <c r="K238" s="3"/>
      <c r="L238" s="3"/>
      <c r="M238" s="3"/>
      <c r="N238" s="3"/>
      <c r="O238" s="3"/>
      <c r="P238" s="1"/>
      <c r="Q238" s="3"/>
      <c r="R238" s="3"/>
      <c r="S238" s="3"/>
      <c r="T238" s="3"/>
      <c r="U238" s="3"/>
      <c r="V238" s="3"/>
      <c r="W238" s="2"/>
      <c r="X238" s="3"/>
      <c r="Y238" s="3"/>
      <c r="Z238" s="3"/>
      <c r="AA238" s="3"/>
      <c r="AB238" s="2"/>
      <c r="AC238" s="2"/>
      <c r="AD238" s="2"/>
      <c r="AE238" s="3"/>
      <c r="AF238" s="3"/>
    </row>
    <row r="239" spans="4:32" x14ac:dyDescent="0.2">
      <c r="D239" s="2"/>
      <c r="E239" s="2"/>
      <c r="F239" s="2"/>
      <c r="G239" s="3"/>
      <c r="H239" s="3"/>
      <c r="I239" s="3"/>
      <c r="J239" s="3"/>
      <c r="K239" s="3"/>
      <c r="L239" s="3"/>
      <c r="M239" s="3"/>
      <c r="N239" s="3"/>
      <c r="O239" s="3"/>
      <c r="P239" s="1"/>
      <c r="Q239" s="3"/>
      <c r="R239" s="3"/>
      <c r="S239" s="3"/>
      <c r="T239" s="3"/>
      <c r="U239" s="3"/>
      <c r="V239" s="3"/>
      <c r="W239" s="2"/>
      <c r="X239" s="3"/>
      <c r="Y239" s="3"/>
      <c r="Z239" s="3"/>
      <c r="AA239" s="3"/>
      <c r="AB239" s="2"/>
      <c r="AC239" s="2"/>
      <c r="AD239" s="2"/>
      <c r="AE239" s="3"/>
      <c r="AF239" s="3"/>
    </row>
    <row r="240" spans="4:32" x14ac:dyDescent="0.2">
      <c r="D240" s="2"/>
      <c r="E240" s="2"/>
      <c r="F240" s="2"/>
      <c r="G240" s="3"/>
      <c r="H240" s="3"/>
      <c r="I240" s="3"/>
      <c r="J240" s="3"/>
      <c r="K240" s="3"/>
      <c r="L240" s="3"/>
      <c r="M240" s="3"/>
      <c r="N240" s="3"/>
      <c r="O240" s="3"/>
      <c r="P240" s="1"/>
      <c r="Q240" s="3"/>
      <c r="R240" s="3"/>
      <c r="S240" s="3"/>
      <c r="T240" s="3"/>
      <c r="U240" s="3"/>
      <c r="V240" s="3"/>
      <c r="W240" s="2"/>
      <c r="X240" s="3"/>
      <c r="Y240" s="3"/>
      <c r="Z240" s="3"/>
      <c r="AA240" s="3"/>
      <c r="AB240" s="2"/>
      <c r="AC240" s="2"/>
      <c r="AD240" s="2"/>
      <c r="AE240" s="3"/>
      <c r="AF240" s="3"/>
    </row>
    <row r="241" spans="4:32" x14ac:dyDescent="0.2">
      <c r="D241" s="2"/>
      <c r="E241" s="2"/>
      <c r="F241" s="2"/>
      <c r="G241" s="3"/>
      <c r="H241" s="3"/>
      <c r="I241" s="3"/>
      <c r="J241" s="3"/>
      <c r="K241" s="3"/>
      <c r="L241" s="3"/>
      <c r="M241" s="3"/>
      <c r="N241" s="3"/>
      <c r="O241" s="3"/>
      <c r="P241" s="1"/>
      <c r="Q241" s="3"/>
      <c r="R241" s="3"/>
      <c r="S241" s="3"/>
      <c r="T241" s="3"/>
      <c r="U241" s="3"/>
      <c r="V241" s="3"/>
      <c r="W241" s="2"/>
      <c r="X241" s="3"/>
      <c r="Y241" s="3"/>
      <c r="Z241" s="3"/>
      <c r="AA241" s="3"/>
      <c r="AB241" s="2"/>
      <c r="AC241" s="2"/>
      <c r="AD241" s="2"/>
      <c r="AE241" s="3"/>
      <c r="AF241" s="3"/>
    </row>
    <row r="242" spans="4:32" x14ac:dyDescent="0.2">
      <c r="P242" s="1"/>
      <c r="Q242" s="3"/>
      <c r="R242" s="3"/>
      <c r="S242" s="3"/>
      <c r="T242" s="3"/>
      <c r="U242" s="3"/>
      <c r="V242" s="3"/>
      <c r="W242" s="2"/>
      <c r="X242" s="3"/>
      <c r="Y242" s="3"/>
      <c r="Z242" s="3"/>
      <c r="AA242" s="3"/>
      <c r="AB242" s="2"/>
      <c r="AC242" s="2"/>
      <c r="AD242" s="2"/>
      <c r="AE242" s="3"/>
      <c r="AF242" s="3"/>
    </row>
    <row r="243" spans="4:32" x14ac:dyDescent="0.2">
      <c r="W243" s="2"/>
      <c r="X243" s="3"/>
      <c r="Y243" s="3"/>
      <c r="Z243" s="3"/>
      <c r="AA243" s="3"/>
      <c r="AB243" s="2"/>
      <c r="AC243" s="2"/>
      <c r="AD243" s="2"/>
      <c r="AE243" s="3"/>
      <c r="AF243" s="3"/>
    </row>
  </sheetData>
  <protectedRanges>
    <protectedRange sqref="S124:U133 S92:U101 S60:U69 S28:U37 AC28:AC37 AA60:AA67 AA92:AA99 AA124:AA131 AC60:AC67 AC124:AC131 AC92:AC99 AA28:AA37" name="Glc_Lac"/>
    <protectedRange sqref="R92:R101 R28:R37 R124:R133 R60:R69" name="Gln_Glu_1"/>
    <protectedRange sqref="P53:Q67 P69:Q83 P85:Q99 P101:Q115 P117:Q131 P133:Q147 P21:Q35 P37:Q51" name="Gln_Glu_2"/>
    <protectedRange sqref="N21:O37 N117:O133 N85:O101 N53:N69 O54:O69" name="cell number_all_1"/>
    <protectedRange sqref="Y67 Y53:Y65 Y69:Y71 Y101:Y103 Y133:Y135 Y21:Y38 Y85:Y99 Y117:Y131" name="sample_vol_base_1"/>
    <protectedRange sqref="S53:U59 S117:U123 S85:U91 AA53:AA59 S21:U27 AA69:AA74 AA85:AA91 AA101:AA106 AC133:AC135 AA117:AA123 AA133:AA136 AA21:AA27 AC53:AC59 AC69:AC74 AC85:AC91 AC101:AC106 AC117:AC123 AC21:AC27 X53:X67 X69:X83 X85:X99 X101:X115 X117:X131 X133:X147 X21:X35 X37:X51 Z20:Z147 AB20:AB147 AD20:AD147" name="osmolality_1"/>
    <protectedRange sqref="Y67 Y53:Y65 Y69:Y71 Y101:Y103 Y133:Y135 Y21:Y38 Y85:Y99 Y117:Y131" name="total_volume"/>
    <protectedRange sqref="Y67 Y53:Y65 Y69:Y71 Y101:Y103 Y133:Y135 Y21:Y38 Y85:Y99 Y117:Y131" name="protein_total_yield_NH3"/>
    <protectedRange sqref="S134:U147 S70:U83 S38:U51 S102:U115 AC38:AC51 AA75:AA83 AA107:AA115 AA137:AA147 AC75:AC83 AC107:AC115 AA38:AA51 AC136:AC147" name="osmolality_2"/>
    <protectedRange sqref="Y66 Y72:Y76 Y39:Y44 Y104:Y108 Y136:Y140 Y46:Y51 Y78:Y83 Y110:Y115 Y142:Y147" name="sample_vol_base_2"/>
    <protectedRange sqref="R70:R83 R102:R115 R134:R147 R38:R51" name="protein_total_yield_NH3_2"/>
    <protectedRange sqref="N70:O83 N102:O115 N134:O147 N38:O51" name="Glc_Lac_3"/>
    <protectedRange sqref="M68 M100 M132 M36 M79" name="dato_time_1_1_1_1"/>
    <protectedRange sqref="J67 J131 J99" name="cell number_all_3_1_1"/>
    <protectedRange sqref="M114 M146" name="pH_O2_Temp_stirring_1_1"/>
    <protectedRange sqref="J146:J147 J83 J51" name="cell number_all_2_1_1"/>
    <protectedRange sqref="H99:I99 H67:I67 H132 H131:I131" name="cell number_all_3_2_1_1"/>
    <protectedRange sqref="G99 G67 G131:G132" name="protein_total_yield_NH3_1_3_1_1"/>
    <protectedRange sqref="H146:I147 H83:I83 H51:I51" name="cell number_all_2_2_1_1"/>
    <protectedRange sqref="G51 G83 G146:G147" name="cell number_all_1_1_2_1_1"/>
    <protectedRange sqref="D28:D32 D44:D48 D60:D64 D76:D80 D92 D108:D112 D124:D128 D140:D144 D97" name="Gln_Glu_1_1_1"/>
    <protectedRange sqref="C20:C147" name="Gln_Glu_2_1_1"/>
    <protectedRange sqref="D49:D51 D65:D67 D81:D83 D98:D99 D113:D115 D129:D131 D145:D147 D33:D35" name="dato_time_1_2"/>
    <protectedRange sqref="V21:V35 V94:V99 V62:V67 V53:V60 V110:V111 V126:V131 V142:V143 V37:V44 V69:V76 V85:V89 V101:V105 V117:V121 V133:V137" name="Glc_Lac_1_1"/>
    <protectedRange sqref="V61 V90:V93 V77:V83 V144:V147 V112:V115 V45:V51 V106:V109 V122:V125 V138:V141" name="sample_vol_base_2_1"/>
  </protectedRanges>
  <mergeCells count="24">
    <mergeCell ref="AM17:AM19"/>
    <mergeCell ref="AN17:AN19"/>
    <mergeCell ref="AQ17:AQ19"/>
    <mergeCell ref="AR17:AR19"/>
    <mergeCell ref="AS17:AS19"/>
    <mergeCell ref="AT17:AT19"/>
    <mergeCell ref="AU17:AU19"/>
    <mergeCell ref="AW17:AW19"/>
    <mergeCell ref="AX17:AX19"/>
    <mergeCell ref="AY17:AY19"/>
    <mergeCell ref="AZ17:AZ19"/>
    <mergeCell ref="BA17:BA19"/>
    <mergeCell ref="BC17:BC19"/>
    <mergeCell ref="BD17:BD19"/>
    <mergeCell ref="BE17:BE19"/>
    <mergeCell ref="BC16:BG16"/>
    <mergeCell ref="BH16:BL16"/>
    <mergeCell ref="BH17:BH19"/>
    <mergeCell ref="BI17:BI19"/>
    <mergeCell ref="BJ17:BJ19"/>
    <mergeCell ref="BK17:BK19"/>
    <mergeCell ref="BL17:BL19"/>
    <mergeCell ref="BF17:BF19"/>
    <mergeCell ref="BG17:BG19"/>
  </mergeCells>
  <phoneticPr fontId="35" type="noConversion"/>
  <conditionalFormatting sqref="AJ6:AJ8">
    <cfRule type="containsText" dxfId="3" priority="291" operator="containsText" text="LOD">
      <formula>NOT(ISERROR(SEARCH("LOD",AJ6)))</formula>
    </cfRule>
    <cfRule type="containsText" dxfId="2" priority="292" operator="containsText" text="NA">
      <formula>NOT(ISERROR(SEARCH("NA",AJ6)))</formula>
    </cfRule>
    <cfRule type="cellIs" dxfId="1" priority="293" operator="lessThan">
      <formula>AJ$5</formula>
    </cfRule>
    <cfRule type="cellIs" dxfId="0" priority="294" operator="between">
      <formula>AJ$5</formula>
      <formula>AJ$6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2743-573C-45E4-80CF-F75BA1124C0B}">
  <dimension ref="A1:AK131"/>
  <sheetViews>
    <sheetView workbookViewId="0">
      <selection activeCell="E7" sqref="A7:E8"/>
    </sheetView>
  </sheetViews>
  <sheetFormatPr defaultRowHeight="12.75" x14ac:dyDescent="0.2"/>
  <cols>
    <col min="2" max="2" width="27.5703125" bestFit="1" customWidth="1"/>
  </cols>
  <sheetData>
    <row r="1" spans="1:37" x14ac:dyDescent="0.2">
      <c r="A1" s="30" t="s">
        <v>30</v>
      </c>
    </row>
    <row r="2" spans="1:37" x14ac:dyDescent="0.2">
      <c r="A2" s="30" t="s">
        <v>64</v>
      </c>
    </row>
    <row r="3" spans="1:37" x14ac:dyDescent="0.2">
      <c r="A3" s="30" t="s">
        <v>187</v>
      </c>
      <c r="B3" s="16" t="s">
        <v>188</v>
      </c>
      <c r="C3" s="30" t="s">
        <v>186</v>
      </c>
      <c r="D3" t="s">
        <v>116</v>
      </c>
      <c r="E3" t="s">
        <v>117</v>
      </c>
      <c r="F3" t="s">
        <v>118</v>
      </c>
      <c r="G3" t="s">
        <v>119</v>
      </c>
      <c r="H3" t="s">
        <v>120</v>
      </c>
      <c r="I3" t="s">
        <v>121</v>
      </c>
      <c r="J3" t="s">
        <v>122</v>
      </c>
      <c r="K3" t="s">
        <v>123</v>
      </c>
      <c r="L3" t="s">
        <v>124</v>
      </c>
      <c r="M3" t="s">
        <v>125</v>
      </c>
      <c r="N3" t="s">
        <v>126</v>
      </c>
      <c r="O3" t="s">
        <v>127</v>
      </c>
      <c r="P3" t="s">
        <v>128</v>
      </c>
      <c r="Q3" t="s">
        <v>129</v>
      </c>
      <c r="R3" t="s">
        <v>130</v>
      </c>
      <c r="S3" t="s">
        <v>131</v>
      </c>
      <c r="T3" t="s">
        <v>132</v>
      </c>
      <c r="U3" t="s">
        <v>133</v>
      </c>
      <c r="V3" t="s">
        <v>134</v>
      </c>
      <c r="W3" t="s">
        <v>135</v>
      </c>
      <c r="X3" t="s">
        <v>136</v>
      </c>
      <c r="Y3" t="s">
        <v>137</v>
      </c>
      <c r="Z3" t="s">
        <v>138</v>
      </c>
      <c r="AA3" t="s">
        <v>139</v>
      </c>
      <c r="AB3" t="s">
        <v>140</v>
      </c>
      <c r="AC3" t="s">
        <v>141</v>
      </c>
      <c r="AD3" t="s">
        <v>142</v>
      </c>
      <c r="AE3" t="s">
        <v>143</v>
      </c>
      <c r="AF3" t="s">
        <v>144</v>
      </c>
      <c r="AG3" t="s">
        <v>145</v>
      </c>
      <c r="AH3" t="s">
        <v>146</v>
      </c>
      <c r="AI3" t="s">
        <v>147</v>
      </c>
      <c r="AJ3" t="s">
        <v>148</v>
      </c>
      <c r="AK3" t="s">
        <v>82</v>
      </c>
    </row>
    <row r="4" spans="1:37" x14ac:dyDescent="0.2">
      <c r="A4" t="s">
        <v>10</v>
      </c>
    </row>
    <row r="5" spans="1:37" x14ac:dyDescent="0.2">
      <c r="A5" t="s">
        <v>10</v>
      </c>
      <c r="B5" t="s">
        <v>150</v>
      </c>
    </row>
    <row r="6" spans="1:37" x14ac:dyDescent="0.2">
      <c r="A6" t="s">
        <v>10</v>
      </c>
      <c r="B6" t="s">
        <v>151</v>
      </c>
    </row>
    <row r="7" spans="1:37" x14ac:dyDescent="0.2">
      <c r="A7" t="s">
        <v>10</v>
      </c>
      <c r="B7" t="s">
        <v>153</v>
      </c>
      <c r="C7">
        <v>0.80363188626818016</v>
      </c>
      <c r="D7">
        <v>-0.11155869226998449</v>
      </c>
      <c r="E7">
        <v>0.23938555031022202</v>
      </c>
      <c r="F7">
        <v>-0.89401453896986816</v>
      </c>
      <c r="G7">
        <v>-4.9150367649939186E-2</v>
      </c>
      <c r="H7">
        <v>0.19961993571410663</v>
      </c>
      <c r="I7">
        <v>-2.79326262908336</v>
      </c>
      <c r="J7">
        <v>0.14615401776499184</v>
      </c>
      <c r="K7">
        <v>-7.4306365149199305E-3</v>
      </c>
      <c r="L7">
        <v>-3.2539730159463209E-2</v>
      </c>
      <c r="M7">
        <v>-7.1169777076153462E-2</v>
      </c>
      <c r="N7">
        <v>-0.12293956173702281</v>
      </c>
      <c r="O7">
        <v>-0.14074151288635584</v>
      </c>
      <c r="P7">
        <v>-5.500387496164183E-2</v>
      </c>
      <c r="Q7">
        <v>4.2416979307478675E-2</v>
      </c>
      <c r="R7">
        <v>0.5580946174407817</v>
      </c>
      <c r="S7">
        <v>-0.58740651163161584</v>
      </c>
      <c r="T7">
        <v>-3.3266462449978107E-2</v>
      </c>
      <c r="U7">
        <v>-4.0643636243696046E-2</v>
      </c>
      <c r="V7">
        <v>6.9889036040445718E-2</v>
      </c>
      <c r="W7">
        <v>-0.12816106505415936</v>
      </c>
      <c r="X7">
        <v>-3.7274762495185172</v>
      </c>
      <c r="Y7">
        <v>0.10698674855033763</v>
      </c>
      <c r="Z7">
        <v>6.3339790327739454E-2</v>
      </c>
      <c r="AA7">
        <v>4.670614836763573E-2</v>
      </c>
      <c r="AB7">
        <v>0</v>
      </c>
      <c r="AC7">
        <v>0.4722651089819786</v>
      </c>
      <c r="AD7">
        <v>0</v>
      </c>
      <c r="AE7">
        <v>0</v>
      </c>
      <c r="AF7">
        <v>8.5891054509562199</v>
      </c>
      <c r="AG7">
        <v>-0.34420618471409203</v>
      </c>
      <c r="AH7">
        <v>0.15475712498480526</v>
      </c>
      <c r="AI7">
        <v>1.3581920541558949</v>
      </c>
      <c r="AJ7">
        <v>0</v>
      </c>
      <c r="AK7">
        <v>1.8300000000000003</v>
      </c>
    </row>
    <row r="8" spans="1:37" x14ac:dyDescent="0.2">
      <c r="A8" t="s">
        <v>10</v>
      </c>
      <c r="B8" t="s">
        <v>156</v>
      </c>
    </row>
    <row r="9" spans="1:37" x14ac:dyDescent="0.2">
      <c r="A9" t="s">
        <v>10</v>
      </c>
      <c r="B9" t="s">
        <v>158</v>
      </c>
      <c r="C9">
        <v>1.7947210034622638</v>
      </c>
      <c r="D9">
        <v>-0.58906628098244229</v>
      </c>
      <c r="E9">
        <v>0.55694647032727462</v>
      </c>
      <c r="F9">
        <v>-3.7488659326014635</v>
      </c>
      <c r="G9">
        <v>-0.12815881008890995</v>
      </c>
      <c r="H9">
        <v>0.39910231232039584</v>
      </c>
      <c r="I9">
        <v>-3.9339771260456722</v>
      </c>
      <c r="J9">
        <v>0.42247461463093733</v>
      </c>
      <c r="K9">
        <v>-0.23634734033824778</v>
      </c>
      <c r="L9">
        <v>-0.15996659819974313</v>
      </c>
      <c r="M9">
        <v>-0.54359346375437978</v>
      </c>
      <c r="N9">
        <v>-0.89375033782975999</v>
      </c>
      <c r="O9">
        <v>-0.85384614951398885</v>
      </c>
      <c r="P9">
        <v>-0.2777132594262266</v>
      </c>
      <c r="Q9">
        <v>-0.37643296279918248</v>
      </c>
      <c r="R9">
        <v>-1.259207383532531</v>
      </c>
      <c r="S9">
        <v>-2.2660872345324901</v>
      </c>
      <c r="T9">
        <v>-0.50932490372585004</v>
      </c>
      <c r="U9">
        <v>-0.1249868069246266</v>
      </c>
      <c r="V9">
        <v>-0.39474519499461957</v>
      </c>
      <c r="W9">
        <v>-0.7167695614849281</v>
      </c>
      <c r="X9">
        <v>-17.982181703433682</v>
      </c>
      <c r="Y9">
        <v>4.1604579050826457E-2</v>
      </c>
      <c r="Z9">
        <v>4.7131869607907675E-2</v>
      </c>
      <c r="AA9">
        <v>0.1186286316544086</v>
      </c>
      <c r="AB9">
        <v>0.22479078468386315</v>
      </c>
      <c r="AC9">
        <v>1.0120509188135784</v>
      </c>
      <c r="AD9">
        <v>0</v>
      </c>
      <c r="AE9">
        <v>3.2202942201023564E-2</v>
      </c>
      <c r="AF9">
        <v>27.362573548087227</v>
      </c>
      <c r="AG9">
        <v>9.375115200299533E-2</v>
      </c>
      <c r="AH9">
        <v>2.2755098695894964</v>
      </c>
      <c r="AI9">
        <v>0.29402898442540426</v>
      </c>
      <c r="AJ9">
        <v>0</v>
      </c>
      <c r="AK9">
        <v>3.3889059080962802</v>
      </c>
    </row>
    <row r="10" spans="1:37" x14ac:dyDescent="0.2">
      <c r="A10" t="s">
        <v>10</v>
      </c>
      <c r="B10" t="s">
        <v>161</v>
      </c>
    </row>
    <row r="11" spans="1:37" x14ac:dyDescent="0.2">
      <c r="A11" t="s">
        <v>10</v>
      </c>
      <c r="B11" t="s">
        <v>163</v>
      </c>
      <c r="C11">
        <v>0.39116546015588005</v>
      </c>
      <c r="D11">
        <v>-0.78904638380209668</v>
      </c>
      <c r="E11">
        <v>-0.37440956032024442</v>
      </c>
      <c r="F11">
        <v>-3.2319458955996261</v>
      </c>
      <c r="G11">
        <v>-7.4123555221824594E-2</v>
      </c>
      <c r="H11">
        <v>8.8041584796445527E-2</v>
      </c>
      <c r="I11">
        <v>-0.99545873914293981</v>
      </c>
      <c r="J11">
        <v>1.1826276156131261</v>
      </c>
      <c r="K11">
        <v>-0.34908199817023366</v>
      </c>
      <c r="L11">
        <v>-3.7090439391102237E-2</v>
      </c>
      <c r="M11">
        <v>-0.90301891370746334</v>
      </c>
      <c r="N11">
        <v>-1.4537161766782249</v>
      </c>
      <c r="O11">
        <v>-1.0800039482145869</v>
      </c>
      <c r="P11">
        <v>-0.36229476014150774</v>
      </c>
      <c r="Q11">
        <v>-0.5339315912791559</v>
      </c>
      <c r="R11">
        <v>-1.2104638707320188</v>
      </c>
      <c r="S11">
        <v>-3.4619194370459314</v>
      </c>
      <c r="T11">
        <v>-1.1090012169016377</v>
      </c>
      <c r="U11">
        <v>-0.28482053258352247</v>
      </c>
      <c r="V11">
        <v>-0.33827216648360314</v>
      </c>
      <c r="W11">
        <v>-1.0612811973733409</v>
      </c>
      <c r="X11">
        <v>-24.205768244614504</v>
      </c>
      <c r="Y11">
        <v>1.5592717533620049</v>
      </c>
      <c r="Z11">
        <v>0.23405505755276101</v>
      </c>
      <c r="AA11">
        <v>9.8949208412941664E-2</v>
      </c>
      <c r="AB11">
        <v>0.50469917931471886</v>
      </c>
      <c r="AC11">
        <v>1.8280490519907</v>
      </c>
      <c r="AD11">
        <v>0</v>
      </c>
      <c r="AE11">
        <v>0.19043770107661814</v>
      </c>
      <c r="AF11">
        <v>16.893140923371398</v>
      </c>
      <c r="AG11">
        <v>-1.0456196624069405</v>
      </c>
      <c r="AH11">
        <v>-1.6396703707853335</v>
      </c>
      <c r="AI11">
        <v>0.28713218063298829</v>
      </c>
      <c r="AJ11">
        <v>0</v>
      </c>
      <c r="AK11">
        <v>-0.52721264284361258</v>
      </c>
    </row>
    <row r="12" spans="1:37" x14ac:dyDescent="0.2">
      <c r="A12" t="s">
        <v>10</v>
      </c>
      <c r="B12" t="s">
        <v>166</v>
      </c>
    </row>
    <row r="13" spans="1:37" x14ac:dyDescent="0.2">
      <c r="A13" t="s">
        <v>10</v>
      </c>
      <c r="B13" t="s">
        <v>168</v>
      </c>
      <c r="C13">
        <v>-1.973991477511283</v>
      </c>
      <c r="D13">
        <v>-0.25591909706013838</v>
      </c>
      <c r="E13">
        <v>-0.52948060951642018</v>
      </c>
      <c r="F13">
        <v>-1.0070318356694765</v>
      </c>
      <c r="G13">
        <v>-3.6740357407752874E-2</v>
      </c>
      <c r="H13">
        <v>3.4996032170773184E-2</v>
      </c>
      <c r="I13">
        <v>0</v>
      </c>
      <c r="J13">
        <v>0.25020574469022683</v>
      </c>
      <c r="K13">
        <v>-9.0194039829007311E-2</v>
      </c>
      <c r="L13">
        <v>6.5672290591355598E-2</v>
      </c>
      <c r="M13">
        <v>-0.38838754293044708</v>
      </c>
      <c r="N13">
        <v>-0.65294146120365637</v>
      </c>
      <c r="O13">
        <v>-0.31256369384876659</v>
      </c>
      <c r="P13">
        <v>-0.13917110903957508</v>
      </c>
      <c r="Q13">
        <v>-0.23571266496283538</v>
      </c>
      <c r="R13">
        <v>-0.26395100531880988</v>
      </c>
      <c r="S13">
        <v>-1.1037847293641805</v>
      </c>
      <c r="T13">
        <v>-0.17514979651575424</v>
      </c>
      <c r="U13">
        <v>-0.20196981250921586</v>
      </c>
      <c r="V13">
        <v>-0.17908802337214808</v>
      </c>
      <c r="W13">
        <v>-0.42148711229083102</v>
      </c>
      <c r="X13">
        <v>-36.588729931245453</v>
      </c>
      <c r="Y13">
        <v>6.9168436483295519</v>
      </c>
      <c r="Z13">
        <v>0.29189776245256366</v>
      </c>
      <c r="AA13">
        <v>9.9673070337158887E-2</v>
      </c>
      <c r="AB13">
        <v>0.26031208086073976</v>
      </c>
      <c r="AC13">
        <v>0.27787327420940677</v>
      </c>
      <c r="AD13">
        <v>3.5501067649888314E-2</v>
      </c>
      <c r="AE13">
        <v>0.38750550427091479</v>
      </c>
      <c r="AF13">
        <v>21.744574787075926</v>
      </c>
      <c r="AG13">
        <v>-0.12442101636667793</v>
      </c>
      <c r="AH13">
        <v>-0.12394221075320588</v>
      </c>
      <c r="AI13">
        <v>0.16710487443000988</v>
      </c>
      <c r="AJ13">
        <v>0</v>
      </c>
      <c r="AK13">
        <v>2.0908572493477466</v>
      </c>
    </row>
    <row r="14" spans="1:37" x14ac:dyDescent="0.2">
      <c r="A14" t="s">
        <v>10</v>
      </c>
      <c r="B14" t="s">
        <v>171</v>
      </c>
    </row>
    <row r="15" spans="1:37" x14ac:dyDescent="0.2">
      <c r="A15" t="s">
        <v>10</v>
      </c>
      <c r="B15" t="s">
        <v>173</v>
      </c>
    </row>
    <row r="16" spans="1:37" x14ac:dyDescent="0.2">
      <c r="A16" t="s">
        <v>10</v>
      </c>
      <c r="B16" t="s">
        <v>175</v>
      </c>
    </row>
    <row r="17" spans="1:37" x14ac:dyDescent="0.2">
      <c r="A17" t="s">
        <v>10</v>
      </c>
      <c r="B17" t="s">
        <v>177</v>
      </c>
      <c r="C17">
        <v>0.15741491235440241</v>
      </c>
      <c r="D17">
        <v>-6.664558889873784E-2</v>
      </c>
      <c r="E17">
        <v>-0.94878464717164335</v>
      </c>
      <c r="F17">
        <v>-2.7383765389439183E-2</v>
      </c>
      <c r="G17">
        <v>0</v>
      </c>
      <c r="H17">
        <v>7.4637582339108999E-2</v>
      </c>
      <c r="I17">
        <v>3.7197211857466647E-2</v>
      </c>
      <c r="J17">
        <v>0.46851105768416379</v>
      </c>
      <c r="K17">
        <v>-2.0479267246017785E-2</v>
      </c>
      <c r="L17">
        <v>-0.12300377143657681</v>
      </c>
      <c r="M17">
        <v>-0.15502992023004336</v>
      </c>
      <c r="N17">
        <v>-0.1472276556568417</v>
      </c>
      <c r="O17">
        <v>-0.14541960120306907</v>
      </c>
      <c r="P17">
        <v>-9.2225165816427923E-2</v>
      </c>
      <c r="Q17">
        <v>-9.595143370301018E-2</v>
      </c>
      <c r="R17">
        <v>-0.38494519477467204</v>
      </c>
      <c r="S17">
        <v>-5.3697779525434253E-3</v>
      </c>
      <c r="T17">
        <v>-5.216600583480413E-2</v>
      </c>
      <c r="U17">
        <v>-0.21091379294591439</v>
      </c>
      <c r="V17">
        <v>-4.0797241592439026E-3</v>
      </c>
      <c r="W17">
        <v>-9.2904981976137835E-2</v>
      </c>
      <c r="X17">
        <v>-35.138108181282206</v>
      </c>
      <c r="Y17">
        <v>13.877391720491209</v>
      </c>
      <c r="Z17">
        <v>0.10078986836206494</v>
      </c>
      <c r="AA17">
        <v>0.20813134823658164</v>
      </c>
      <c r="AB17">
        <v>-0.33033657974858244</v>
      </c>
      <c r="AC17">
        <v>-0.52070829004165997</v>
      </c>
      <c r="AD17">
        <v>0.15727728421779308</v>
      </c>
      <c r="AE17">
        <v>6.4045185845271191E-2</v>
      </c>
      <c r="AF17">
        <v>36.11774396763694</v>
      </c>
      <c r="AG17">
        <v>0.12898136087831835</v>
      </c>
      <c r="AH17">
        <v>1.5420711395102149E-2</v>
      </c>
      <c r="AI17">
        <v>0.30205316525149506</v>
      </c>
      <c r="AJ17">
        <v>0.48827741061277852</v>
      </c>
      <c r="AK17">
        <v>0.55502306958099101</v>
      </c>
    </row>
    <row r="18" spans="1:37" x14ac:dyDescent="0.2">
      <c r="A18" t="s">
        <v>10</v>
      </c>
      <c r="B18" t="s">
        <v>180</v>
      </c>
    </row>
    <row r="19" spans="1:37" x14ac:dyDescent="0.2">
      <c r="A19" t="s">
        <v>10</v>
      </c>
      <c r="B19" t="s">
        <v>182</v>
      </c>
      <c r="C19">
        <v>0.42184435038941115</v>
      </c>
      <c r="D19">
        <v>6.185137507596794E-2</v>
      </c>
      <c r="E19">
        <v>-0.12783103476783053</v>
      </c>
      <c r="F19">
        <v>0</v>
      </c>
      <c r="G19">
        <v>0</v>
      </c>
      <c r="H19">
        <v>-2.8980515081106883E-2</v>
      </c>
      <c r="I19">
        <v>9.0327480453880477E-3</v>
      </c>
      <c r="J19">
        <v>0.32859000472396094</v>
      </c>
      <c r="K19">
        <v>4.0360441330263841E-3</v>
      </c>
      <c r="L19">
        <v>0.14432514843005229</v>
      </c>
      <c r="M19">
        <v>-8.9323017342568534E-4</v>
      </c>
      <c r="N19">
        <v>2.173427945708184E-2</v>
      </c>
      <c r="O19">
        <v>3.773818240306448E-2</v>
      </c>
      <c r="P19">
        <v>2.5180864365250022E-2</v>
      </c>
      <c r="Q19">
        <v>8.1900191059525174E-4</v>
      </c>
      <c r="R19">
        <v>0.13757263347815618</v>
      </c>
      <c r="S19">
        <v>5.5523504359694026E-2</v>
      </c>
      <c r="T19">
        <v>6.1623404008185112E-2</v>
      </c>
      <c r="U19">
        <v>3.4206543754659036E-3</v>
      </c>
      <c r="V19">
        <v>-6.5821116679140312E-3</v>
      </c>
      <c r="W19">
        <v>-8.0134500449384749E-3</v>
      </c>
      <c r="X19">
        <v>-9.6014008313717767</v>
      </c>
      <c r="Y19">
        <v>3.2152344812485758</v>
      </c>
      <c r="Z19">
        <v>-5.5380422349007308E-3</v>
      </c>
      <c r="AA19">
        <v>2.3538434688591181E-2</v>
      </c>
      <c r="AB19">
        <v>-9.2434033918294523E-2</v>
      </c>
      <c r="AC19">
        <v>-0.21969074854023596</v>
      </c>
      <c r="AD19">
        <v>4.1609468035801456E-2</v>
      </c>
      <c r="AE19">
        <v>-6.171344380547894E-3</v>
      </c>
      <c r="AF19">
        <v>6.5476261218025087</v>
      </c>
      <c r="AG19">
        <v>0.14804114645141911</v>
      </c>
      <c r="AH19">
        <v>-0.54118751296966516</v>
      </c>
      <c r="AI19">
        <v>-0.23828414220422012</v>
      </c>
      <c r="AJ19">
        <v>7.0457575114512228E-2</v>
      </c>
      <c r="AK19">
        <v>0.12185020242914923</v>
      </c>
    </row>
    <row r="20" spans="1:37" x14ac:dyDescent="0.2">
      <c r="A20" t="s">
        <v>13</v>
      </c>
    </row>
    <row r="21" spans="1:37" x14ac:dyDescent="0.2">
      <c r="A21" t="s">
        <v>13</v>
      </c>
      <c r="B21" t="s">
        <v>150</v>
      </c>
    </row>
    <row r="22" spans="1:37" x14ac:dyDescent="0.2">
      <c r="A22" t="s">
        <v>13</v>
      </c>
      <c r="B22" t="s">
        <v>151</v>
      </c>
    </row>
    <row r="23" spans="1:37" x14ac:dyDescent="0.2">
      <c r="A23" t="s">
        <v>13</v>
      </c>
      <c r="B23" t="s">
        <v>153</v>
      </c>
      <c r="C23">
        <v>0.72157397035726734</v>
      </c>
      <c r="D23">
        <v>-0.13575925514336795</v>
      </c>
      <c r="E23">
        <v>0.10115628342754968</v>
      </c>
      <c r="F23">
        <v>-1.2398615559794885</v>
      </c>
      <c r="G23">
        <v>-7.0090143172718528E-2</v>
      </c>
      <c r="H23">
        <v>4.0117323642302471E-2</v>
      </c>
      <c r="I23">
        <v>-3.0774493276744055</v>
      </c>
      <c r="J23">
        <v>0.14884223299977875</v>
      </c>
      <c r="K23">
        <v>-5.3789702033370412E-2</v>
      </c>
      <c r="L23">
        <v>-2.2603720048314457E-2</v>
      </c>
      <c r="M23">
        <v>-8.1641865909160671E-2</v>
      </c>
      <c r="N23">
        <v>-0.15272502255932396</v>
      </c>
      <c r="O23">
        <v>-0.20474361546472064</v>
      </c>
      <c r="P23">
        <v>-6.5707491919071548E-2</v>
      </c>
      <c r="Q23">
        <v>-4.9949984371104872E-3</v>
      </c>
      <c r="R23">
        <v>0.27263052131798915</v>
      </c>
      <c r="S23">
        <v>-0.89919706472640382</v>
      </c>
      <c r="T23">
        <v>-0.10828832156716395</v>
      </c>
      <c r="U23">
        <v>-4.9096594537109794E-2</v>
      </c>
      <c r="V23">
        <v>5.5313032091245051E-2</v>
      </c>
      <c r="W23">
        <v>-9.868919466968773E-2</v>
      </c>
      <c r="X23">
        <v>1.7693569194425081</v>
      </c>
      <c r="Y23">
        <v>9.475704504679669E-2</v>
      </c>
      <c r="Z23">
        <v>5.554782349310447E-2</v>
      </c>
      <c r="AA23">
        <v>5.2517542017026908E-2</v>
      </c>
      <c r="AB23">
        <v>0</v>
      </c>
      <c r="AC23">
        <v>0.45837637993888669</v>
      </c>
      <c r="AD23">
        <v>0</v>
      </c>
      <c r="AE23">
        <v>0</v>
      </c>
      <c r="AF23">
        <v>8.2847573861042072</v>
      </c>
      <c r="AG23">
        <v>-0.36922349678231869</v>
      </c>
      <c r="AH23">
        <v>0.30567244130486732</v>
      </c>
      <c r="AI23">
        <v>1.4273106809724718</v>
      </c>
      <c r="AJ23">
        <v>0</v>
      </c>
      <c r="AK23">
        <v>1.7500000000000002</v>
      </c>
    </row>
    <row r="24" spans="1:37" x14ac:dyDescent="0.2">
      <c r="A24" t="s">
        <v>13</v>
      </c>
      <c r="B24" t="s">
        <v>156</v>
      </c>
    </row>
    <row r="25" spans="1:37" x14ac:dyDescent="0.2">
      <c r="A25" t="s">
        <v>13</v>
      </c>
      <c r="B25" t="s">
        <v>158</v>
      </c>
      <c r="C25">
        <v>1.8460877660826358</v>
      </c>
      <c r="D25">
        <v>-0.52059639577969952</v>
      </c>
      <c r="E25">
        <v>0.6872315264695632</v>
      </c>
      <c r="F25">
        <v>-3.0917566002831838</v>
      </c>
      <c r="G25">
        <v>-0.10767740894086628</v>
      </c>
      <c r="H25">
        <v>0.52525437823173204</v>
      </c>
      <c r="I25">
        <v>-3.5084410223962537</v>
      </c>
      <c r="J25">
        <v>0.48876034292028736</v>
      </c>
      <c r="K25">
        <v>-0.1925097069515701</v>
      </c>
      <c r="L25">
        <v>-6.9500732204895943E-2</v>
      </c>
      <c r="M25">
        <v>-0.43066216582957306</v>
      </c>
      <c r="N25">
        <v>-0.73298039716884889</v>
      </c>
      <c r="O25">
        <v>-0.74359958734067799</v>
      </c>
      <c r="P25">
        <v>-0.25703952210489645</v>
      </c>
      <c r="Q25">
        <v>-0.28627961523281509</v>
      </c>
      <c r="R25">
        <v>-1.1149167813619485</v>
      </c>
      <c r="S25">
        <v>-1.7975401050198805</v>
      </c>
      <c r="T25">
        <v>-0.52669156655072769</v>
      </c>
      <c r="U25">
        <v>-0.10694431752667088</v>
      </c>
      <c r="V25">
        <v>-0.36446039795973295</v>
      </c>
      <c r="W25">
        <v>-0.6484957690749753</v>
      </c>
      <c r="X25">
        <v>-18.509290599662243</v>
      </c>
      <c r="Y25">
        <v>5.0352470246740361E-2</v>
      </c>
      <c r="Z25">
        <v>5.4643121248324669E-2</v>
      </c>
      <c r="AA25">
        <v>0.13862741208684909</v>
      </c>
      <c r="AB25">
        <v>0.24779006429345948</v>
      </c>
      <c r="AC25">
        <v>0.99565898959011045</v>
      </c>
      <c r="AD25">
        <v>0</v>
      </c>
      <c r="AE25">
        <v>2.6734056531124029E-2</v>
      </c>
      <c r="AF25">
        <v>26.461462839024268</v>
      </c>
      <c r="AG25">
        <v>0.1693314341482578</v>
      </c>
      <c r="AH25">
        <v>2.0278919289647872</v>
      </c>
      <c r="AI25">
        <v>0.53972596350079982</v>
      </c>
      <c r="AJ25">
        <v>0</v>
      </c>
      <c r="AK25">
        <v>3.7129208570179277</v>
      </c>
    </row>
    <row r="26" spans="1:37" x14ac:dyDescent="0.2">
      <c r="A26" t="s">
        <v>13</v>
      </c>
      <c r="B26" t="s">
        <v>161</v>
      </c>
    </row>
    <row r="27" spans="1:37" x14ac:dyDescent="0.2">
      <c r="A27" t="s">
        <v>13</v>
      </c>
      <c r="B27" t="s">
        <v>163</v>
      </c>
      <c r="C27">
        <v>0.89532179902481257</v>
      </c>
      <c r="D27">
        <v>-0.8176856524398457</v>
      </c>
      <c r="E27">
        <v>-0.29945778328039641</v>
      </c>
      <c r="F27">
        <v>-3.5230352275436321</v>
      </c>
      <c r="G27">
        <v>-7.357037860366096E-2</v>
      </c>
      <c r="H27">
        <v>0.25983951429932617</v>
      </c>
      <c r="I27">
        <v>-1.1314278713519432</v>
      </c>
      <c r="J27">
        <v>1.128341719799709</v>
      </c>
      <c r="K27">
        <v>-0.33038985681768585</v>
      </c>
      <c r="L27">
        <v>-0.19820539075664834</v>
      </c>
      <c r="M27">
        <v>-0.9821824582042189</v>
      </c>
      <c r="N27">
        <v>-1.5316154845485954</v>
      </c>
      <c r="O27">
        <v>-1.0959089482349635</v>
      </c>
      <c r="P27">
        <v>-0.36757704523287427</v>
      </c>
      <c r="Q27">
        <v>-0.60001182521859553</v>
      </c>
      <c r="R27">
        <v>-1.1175364292252263</v>
      </c>
      <c r="S27">
        <v>-3.6032538549404216</v>
      </c>
      <c r="T27">
        <v>-0.85672022307205586</v>
      </c>
      <c r="U27">
        <v>-0.27900608808347549</v>
      </c>
      <c r="V27">
        <v>-0.32559505345716883</v>
      </c>
      <c r="W27">
        <v>-1.1262742443074221</v>
      </c>
      <c r="X27">
        <v>-31.980706624292473</v>
      </c>
      <c r="Y27">
        <v>1.3529557738355573</v>
      </c>
      <c r="Z27">
        <v>0.20747831765404884</v>
      </c>
      <c r="AA27">
        <v>8.1828679082155742E-2</v>
      </c>
      <c r="AB27">
        <v>0.50370210785520464</v>
      </c>
      <c r="AC27">
        <v>1.8345873216967994</v>
      </c>
      <c r="AD27">
        <v>2.0192829311330037E-2</v>
      </c>
      <c r="AE27">
        <v>0.1815239032784168</v>
      </c>
      <c r="AF27">
        <v>18.375890562774394</v>
      </c>
      <c r="AG27">
        <v>-1.0538091563374885</v>
      </c>
      <c r="AH27">
        <v>-1.5923776020387999</v>
      </c>
      <c r="AI27">
        <v>-3.8491002298043586E-2</v>
      </c>
      <c r="AJ27">
        <v>0</v>
      </c>
      <c r="AK27">
        <v>-0.58227931946682876</v>
      </c>
    </row>
    <row r="28" spans="1:37" x14ac:dyDescent="0.2">
      <c r="A28" t="s">
        <v>13</v>
      </c>
      <c r="B28" t="s">
        <v>166</v>
      </c>
    </row>
    <row r="29" spans="1:37" x14ac:dyDescent="0.2">
      <c r="A29" t="s">
        <v>13</v>
      </c>
      <c r="B29" t="s">
        <v>168</v>
      </c>
      <c r="C29">
        <v>-2.4418000949417253</v>
      </c>
      <c r="D29">
        <v>-0.29781858249348736</v>
      </c>
      <c r="E29">
        <v>-0.60483421300592521</v>
      </c>
      <c r="F29">
        <v>-1.0096985869788246</v>
      </c>
      <c r="G29">
        <v>-3.6658378179621046E-2</v>
      </c>
      <c r="H29">
        <v>-0.16422709752397768</v>
      </c>
      <c r="I29">
        <v>0</v>
      </c>
      <c r="J29">
        <v>0.44875517233035467</v>
      </c>
      <c r="K29">
        <v>-0.17572713872928092</v>
      </c>
      <c r="L29">
        <v>5.6827327422296792E-2</v>
      </c>
      <c r="M29">
        <v>-0.47190268421337933</v>
      </c>
      <c r="N29">
        <v>-0.76421533846549439</v>
      </c>
      <c r="O29">
        <v>-0.32835702361977748</v>
      </c>
      <c r="P29">
        <v>-0.17319206048736613</v>
      </c>
      <c r="Q29">
        <v>-0.22121438575389307</v>
      </c>
      <c r="R29">
        <v>-0.46890948666554699</v>
      </c>
      <c r="S29">
        <v>-1.1152922588444281</v>
      </c>
      <c r="T29">
        <v>7.4579468672286708E-3</v>
      </c>
      <c r="U29">
        <v>-0.25480407409470962</v>
      </c>
      <c r="V29">
        <v>-0.2389303168574643</v>
      </c>
      <c r="W29">
        <v>-0.47303803123942822</v>
      </c>
      <c r="X29">
        <v>-40.166725538804684</v>
      </c>
      <c r="Y29">
        <v>6.5289161870183641</v>
      </c>
      <c r="Z29">
        <v>0.27652501014538033</v>
      </c>
      <c r="AA29">
        <v>0.1313300332035372</v>
      </c>
      <c r="AB29">
        <v>0.21674962331484071</v>
      </c>
      <c r="AC29">
        <v>0.26370159373405855</v>
      </c>
      <c r="AD29">
        <v>2.2045303710587657E-2</v>
      </c>
      <c r="AE29">
        <v>0.35323085650000841</v>
      </c>
      <c r="AF29">
        <v>27.08343505673345</v>
      </c>
      <c r="AG29">
        <v>-0.16272261967509616</v>
      </c>
      <c r="AH29">
        <v>1.1603174094862578</v>
      </c>
      <c r="AI29">
        <v>0.25838619530427831</v>
      </c>
      <c r="AJ29">
        <v>0</v>
      </c>
      <c r="AK29">
        <v>2.1110226850130145</v>
      </c>
    </row>
    <row r="30" spans="1:37" x14ac:dyDescent="0.2">
      <c r="A30" t="s">
        <v>13</v>
      </c>
      <c r="B30" t="s">
        <v>171</v>
      </c>
    </row>
    <row r="31" spans="1:37" x14ac:dyDescent="0.2">
      <c r="A31" t="s">
        <v>13</v>
      </c>
      <c r="B31" t="s">
        <v>173</v>
      </c>
    </row>
    <row r="32" spans="1:37" x14ac:dyDescent="0.2">
      <c r="A32" t="s">
        <v>13</v>
      </c>
      <c r="B32" t="s">
        <v>175</v>
      </c>
    </row>
    <row r="33" spans="1:37" x14ac:dyDescent="0.2">
      <c r="A33" t="s">
        <v>13</v>
      </c>
      <c r="B33" t="s">
        <v>177</v>
      </c>
      <c r="C33">
        <v>-0.17026708192732332</v>
      </c>
      <c r="D33">
        <v>-6.9824186065688965E-2</v>
      </c>
      <c r="E33">
        <v>-0.75369908699255972</v>
      </c>
      <c r="F33">
        <v>-2.7386980019871884E-2</v>
      </c>
      <c r="G33">
        <v>0</v>
      </c>
      <c r="H33">
        <v>5.7643254681318368E-2</v>
      </c>
      <c r="I33">
        <v>2.8269881011674648E-2</v>
      </c>
      <c r="J33">
        <v>8.3176165462095497E-3</v>
      </c>
      <c r="K33">
        <v>-3.1148646054630635E-3</v>
      </c>
      <c r="L33">
        <v>-8.5345134620710583E-2</v>
      </c>
      <c r="M33">
        <v>-0.16495077021000415</v>
      </c>
      <c r="N33">
        <v>-0.16926753984925735</v>
      </c>
      <c r="O33">
        <v>-0.16753013825311824</v>
      </c>
      <c r="P33">
        <v>-9.3187437051525102E-2</v>
      </c>
      <c r="Q33">
        <v>-0.12457537369122273</v>
      </c>
      <c r="R33">
        <v>-0.18446542016685319</v>
      </c>
      <c r="S33">
        <v>-1.2347315238510737E-2</v>
      </c>
      <c r="T33">
        <v>-0.45569065479067117</v>
      </c>
      <c r="U33">
        <v>-0.20729602204955011</v>
      </c>
      <c r="V33">
        <v>2.1267024143891783E-2</v>
      </c>
      <c r="W33">
        <v>-0.1514865410733377</v>
      </c>
      <c r="X33">
        <v>-38.212907138880368</v>
      </c>
      <c r="Y33">
        <v>11.702346460470158</v>
      </c>
      <c r="Z33">
        <v>0.20153832032140473</v>
      </c>
      <c r="AA33">
        <v>0.21842562085433032</v>
      </c>
      <c r="AB33">
        <v>-0.16537060794989988</v>
      </c>
      <c r="AC33">
        <v>-0.53196943509335881</v>
      </c>
      <c r="AD33">
        <v>0.12171560528787077</v>
      </c>
      <c r="AE33">
        <v>9.2207755352683773E-2</v>
      </c>
      <c r="AF33">
        <v>47.390609584852854</v>
      </c>
      <c r="AG33">
        <v>0.16180565103376726</v>
      </c>
      <c r="AH33">
        <v>-1.1755602826170797</v>
      </c>
      <c r="AI33">
        <v>6.8498404903702959E-2</v>
      </c>
      <c r="AJ33">
        <v>0.3419720899527392</v>
      </c>
      <c r="AK33">
        <v>0.66375519878085498</v>
      </c>
    </row>
    <row r="34" spans="1:37" x14ac:dyDescent="0.2">
      <c r="A34" t="s">
        <v>13</v>
      </c>
      <c r="B34" t="s">
        <v>180</v>
      </c>
    </row>
    <row r="35" spans="1:37" x14ac:dyDescent="0.2">
      <c r="A35" t="s">
        <v>13</v>
      </c>
      <c r="B35" t="s">
        <v>182</v>
      </c>
      <c r="C35">
        <v>0.30031041075810316</v>
      </c>
      <c r="D35">
        <v>2.4735404188765076E-2</v>
      </c>
      <c r="E35">
        <v>-0.22432242846114159</v>
      </c>
      <c r="F35">
        <v>0</v>
      </c>
      <c r="G35">
        <v>0</v>
      </c>
      <c r="H35">
        <v>-8.6026202671000362E-2</v>
      </c>
      <c r="I35">
        <v>1.1980802795206656E-2</v>
      </c>
      <c r="J35">
        <v>0.43547029089992906</v>
      </c>
      <c r="K35">
        <v>8.5119895072512275E-2</v>
      </c>
      <c r="L35">
        <v>0.24967962159214574</v>
      </c>
      <c r="M35">
        <v>5.5566779533620991E-2</v>
      </c>
      <c r="N35">
        <v>6.7662749864754401E-2</v>
      </c>
      <c r="O35">
        <v>6.1324049804516445E-2</v>
      </c>
      <c r="P35">
        <v>2.299062618181158E-2</v>
      </c>
      <c r="Q35">
        <v>2.2550828037744997E-2</v>
      </c>
      <c r="R35">
        <v>0.17756376976072819</v>
      </c>
      <c r="S35">
        <v>3.9970130382724872E-2</v>
      </c>
      <c r="T35">
        <v>3.3025921376567791E-2</v>
      </c>
      <c r="U35">
        <v>1.4157719542662317E-4</v>
      </c>
      <c r="V35">
        <v>4.0475885350053392E-2</v>
      </c>
      <c r="W35">
        <v>7.1093612578644549E-2</v>
      </c>
      <c r="X35">
        <v>-12.861539849434699</v>
      </c>
      <c r="Y35">
        <v>3.9058984417079898</v>
      </c>
      <c r="Z35">
        <v>-3.6862112195453989E-2</v>
      </c>
      <c r="AA35">
        <v>8.0360673375709846E-2</v>
      </c>
      <c r="AB35">
        <v>-7.3394029727728016E-3</v>
      </c>
      <c r="AC35">
        <v>-0.10949513854484527</v>
      </c>
      <c r="AD35">
        <v>1.560865620978924E-2</v>
      </c>
      <c r="AE35">
        <v>1.7911417640074534E-2</v>
      </c>
      <c r="AF35">
        <v>13.419462933151067</v>
      </c>
      <c r="AG35">
        <v>-6.9318039302638801E-2</v>
      </c>
      <c r="AH35">
        <v>-0.54702021478204732</v>
      </c>
      <c r="AI35">
        <v>2.4866413887359329E-2</v>
      </c>
      <c r="AJ35">
        <v>8.6475597562017614E-2</v>
      </c>
      <c r="AK35">
        <v>0.17201413427561896</v>
      </c>
    </row>
    <row r="36" spans="1:37" x14ac:dyDescent="0.2">
      <c r="A36" t="s">
        <v>15</v>
      </c>
    </row>
    <row r="37" spans="1:37" x14ac:dyDescent="0.2">
      <c r="A37" t="s">
        <v>15</v>
      </c>
      <c r="B37" t="s">
        <v>150</v>
      </c>
    </row>
    <row r="38" spans="1:37" x14ac:dyDescent="0.2">
      <c r="A38" t="s">
        <v>15</v>
      </c>
      <c r="B38" t="s">
        <v>151</v>
      </c>
    </row>
    <row r="39" spans="1:37" x14ac:dyDescent="0.2">
      <c r="A39" t="s">
        <v>15</v>
      </c>
      <c r="B39" t="s">
        <v>153</v>
      </c>
      <c r="C39">
        <v>0.79657052258445171</v>
      </c>
      <c r="D39">
        <v>-6.8137865285271548E-2</v>
      </c>
      <c r="E39">
        <v>0.19330912801599798</v>
      </c>
      <c r="F39">
        <v>-0.97183011779703232</v>
      </c>
      <c r="G39">
        <v>-5.1402572510419131E-2</v>
      </c>
      <c r="H39">
        <v>0.1619193183153167</v>
      </c>
      <c r="I39">
        <v>-2.811117290774944</v>
      </c>
      <c r="J39">
        <v>0.14587104774027743</v>
      </c>
      <c r="K39">
        <v>-3.2682030871320267E-2</v>
      </c>
      <c r="L39">
        <v>-5.3072344263468851E-2</v>
      </c>
      <c r="M39">
        <v>-0.11343543765337749</v>
      </c>
      <c r="N39">
        <v>-0.18085312049501745</v>
      </c>
      <c r="O39">
        <v>-9.0853724278656234E-2</v>
      </c>
      <c r="P39">
        <v>-6.2529006680443922E-2</v>
      </c>
      <c r="Q39">
        <v>-1.9645112480566107E-2</v>
      </c>
      <c r="R39">
        <v>0.64761601116037593</v>
      </c>
      <c r="S39">
        <v>-0.63736190411641669</v>
      </c>
      <c r="T39">
        <v>-0.12040001908016773</v>
      </c>
      <c r="U39">
        <v>-3.1025511913088111E-2</v>
      </c>
      <c r="V39">
        <v>3.9979151157423121E-2</v>
      </c>
      <c r="W39">
        <v>-0.1585149768709786</v>
      </c>
      <c r="X39">
        <v>-4.4972536434219741</v>
      </c>
      <c r="Y39">
        <v>6.2359395787675104E-2</v>
      </c>
      <c r="Z39">
        <v>5.9962056821694767E-2</v>
      </c>
      <c r="AA39">
        <v>4.9168519480858854E-2</v>
      </c>
      <c r="AB39">
        <v>0</v>
      </c>
      <c r="AC39">
        <v>0.44910801786224447</v>
      </c>
      <c r="AD39">
        <v>0</v>
      </c>
      <c r="AE39">
        <v>0</v>
      </c>
      <c r="AF39">
        <v>8.7650423261992465</v>
      </c>
      <c r="AG39">
        <v>-0.40036487893266859</v>
      </c>
      <c r="AH39">
        <v>0.4183226215863281</v>
      </c>
      <c r="AI39">
        <v>1.3527514367170033</v>
      </c>
      <c r="AJ39">
        <v>0</v>
      </c>
      <c r="AK39">
        <v>1.78</v>
      </c>
    </row>
    <row r="40" spans="1:37" x14ac:dyDescent="0.2">
      <c r="A40" t="s">
        <v>15</v>
      </c>
      <c r="B40" t="s">
        <v>156</v>
      </c>
    </row>
    <row r="41" spans="1:37" x14ac:dyDescent="0.2">
      <c r="A41" t="s">
        <v>15</v>
      </c>
      <c r="B41" t="s">
        <v>158</v>
      </c>
      <c r="C41">
        <v>1.8061779451397642</v>
      </c>
      <c r="D41">
        <v>-0.67773330015025346</v>
      </c>
      <c r="E41">
        <v>0.59507920794714075</v>
      </c>
      <c r="F41">
        <v>-3.8439717463176235</v>
      </c>
      <c r="G41">
        <v>-0.13240310266966324</v>
      </c>
      <c r="H41">
        <v>0.41215303211552001</v>
      </c>
      <c r="I41">
        <v>-3.9086830219825952</v>
      </c>
      <c r="J41">
        <v>0.49456129020261452</v>
      </c>
      <c r="K41">
        <v>-0.24016720820535742</v>
      </c>
      <c r="L41">
        <v>-2.8015364826132538E-2</v>
      </c>
      <c r="M41">
        <v>-0.56958406563137753</v>
      </c>
      <c r="N41">
        <v>-0.92764057940238853</v>
      </c>
      <c r="O41">
        <v>-0.9506084522173246</v>
      </c>
      <c r="P41">
        <v>-0.28841643004639572</v>
      </c>
      <c r="Q41">
        <v>-0.33794701562705187</v>
      </c>
      <c r="R41">
        <v>-1.5167409543795332</v>
      </c>
      <c r="S41">
        <v>-2.3074277948603301</v>
      </c>
      <c r="T41">
        <v>-0.94263101862732501</v>
      </c>
      <c r="U41">
        <v>-0.13821126844257636</v>
      </c>
      <c r="V41">
        <v>-0.40036375093121224</v>
      </c>
      <c r="W41">
        <v>-0.74449739649219016</v>
      </c>
      <c r="X41">
        <v>-19.857935349539776</v>
      </c>
      <c r="Y41">
        <v>4.3656628298039263E-2</v>
      </c>
      <c r="Z41">
        <v>4.2777783147699228E-2</v>
      </c>
      <c r="AA41">
        <v>0.1348425665023022</v>
      </c>
      <c r="AB41">
        <v>0.2309528305775756</v>
      </c>
      <c r="AC41">
        <v>1.0504578956622117</v>
      </c>
      <c r="AD41">
        <v>2.3334429088428789E-2</v>
      </c>
      <c r="AE41">
        <v>0</v>
      </c>
      <c r="AF41">
        <v>25.96172267420285</v>
      </c>
      <c r="AG41">
        <v>0.12707983812419599</v>
      </c>
      <c r="AH41">
        <v>0.40661090374228304</v>
      </c>
      <c r="AI41">
        <v>0.23495533896641607</v>
      </c>
      <c r="AJ41">
        <v>0</v>
      </c>
      <c r="AK41">
        <v>3.8232315091414009</v>
      </c>
    </row>
    <row r="42" spans="1:37" x14ac:dyDescent="0.2">
      <c r="A42" t="s">
        <v>15</v>
      </c>
      <c r="B42" t="s">
        <v>161</v>
      </c>
    </row>
    <row r="43" spans="1:37" x14ac:dyDescent="0.2">
      <c r="A43" t="s">
        <v>15</v>
      </c>
      <c r="B43" t="s">
        <v>163</v>
      </c>
      <c r="C43">
        <v>1.0245340341314217</v>
      </c>
      <c r="D43">
        <v>-0.78364729990704607</v>
      </c>
      <c r="E43">
        <v>-0.31900142420192878</v>
      </c>
      <c r="F43">
        <v>-3.0640354961305407</v>
      </c>
      <c r="G43">
        <v>-6.7957634230804906E-2</v>
      </c>
      <c r="H43">
        <v>0.35843428679766776</v>
      </c>
      <c r="I43">
        <v>-1.0023115601428794</v>
      </c>
      <c r="J43">
        <v>1.0578674830115142</v>
      </c>
      <c r="K43">
        <v>-0.3471542234596664</v>
      </c>
      <c r="L43">
        <v>-0.13054232464650584</v>
      </c>
      <c r="M43">
        <v>-0.87927127401635108</v>
      </c>
      <c r="N43">
        <v>-1.3508130144625916</v>
      </c>
      <c r="O43">
        <v>-0.98994527187382841</v>
      </c>
      <c r="P43">
        <v>-0.34770818372891199</v>
      </c>
      <c r="Q43">
        <v>-0.53020618974460154</v>
      </c>
      <c r="R43">
        <v>-0.98587555484000244</v>
      </c>
      <c r="S43">
        <v>-3.4322146483979799</v>
      </c>
      <c r="T43">
        <v>-0.60806373069266817</v>
      </c>
      <c r="U43">
        <v>-0.28737991436559929</v>
      </c>
      <c r="V43">
        <v>-0.32465471552811215</v>
      </c>
      <c r="W43">
        <v>-1.0147738062125176</v>
      </c>
      <c r="X43">
        <v>-24.611852757500962</v>
      </c>
      <c r="Y43">
        <v>1.2334963059717121</v>
      </c>
      <c r="Z43">
        <v>0.26305036017798528</v>
      </c>
      <c r="AA43">
        <v>7.8229153067905843E-2</v>
      </c>
      <c r="AB43">
        <v>0.53583902239427361</v>
      </c>
      <c r="AC43">
        <v>1.8283200078060704</v>
      </c>
      <c r="AD43">
        <v>-2.2423919281821823E-2</v>
      </c>
      <c r="AE43">
        <v>0.21392348583975968</v>
      </c>
      <c r="AF43">
        <v>12.706385261402168</v>
      </c>
      <c r="AG43">
        <v>-0.94626143276565311</v>
      </c>
      <c r="AH43">
        <v>5.0951013263783667</v>
      </c>
      <c r="AI43">
        <v>0.41171013371096388</v>
      </c>
      <c r="AJ43">
        <v>0</v>
      </c>
      <c r="AK43">
        <v>-1.1070102782811455</v>
      </c>
    </row>
    <row r="44" spans="1:37" x14ac:dyDescent="0.2">
      <c r="A44" t="s">
        <v>15</v>
      </c>
      <c r="B44" t="s">
        <v>166</v>
      </c>
    </row>
    <row r="45" spans="1:37" x14ac:dyDescent="0.2">
      <c r="A45" t="s">
        <v>15</v>
      </c>
      <c r="B45" t="s">
        <v>168</v>
      </c>
      <c r="C45">
        <v>-1.7482198261949595</v>
      </c>
      <c r="D45">
        <v>-0.25236209067758741</v>
      </c>
      <c r="E45">
        <v>-0.67472426055682799</v>
      </c>
      <c r="F45">
        <v>-1.0398125524510498</v>
      </c>
      <c r="G45">
        <v>-3.6808679145413775E-2</v>
      </c>
      <c r="H45">
        <v>7.2239907034084005E-2</v>
      </c>
      <c r="I45">
        <v>3.2733546434570653E-2</v>
      </c>
      <c r="J45">
        <v>0.18813098708435816</v>
      </c>
      <c r="K45">
        <v>-8.4355267702844294E-2</v>
      </c>
      <c r="L45">
        <v>-9.2140980618089507E-3</v>
      </c>
      <c r="M45">
        <v>-0.52795388767478268</v>
      </c>
      <c r="N45">
        <v>-1.0079385742530198</v>
      </c>
      <c r="O45">
        <v>-0.52796587694481723</v>
      </c>
      <c r="P45">
        <v>-0.17860245511382777</v>
      </c>
      <c r="Q45">
        <v>-0.22579236604106556</v>
      </c>
      <c r="R45">
        <v>-0.35199890286975855</v>
      </c>
      <c r="S45">
        <v>-1.1120645308038384</v>
      </c>
      <c r="T45">
        <v>-0.33974184731283441</v>
      </c>
      <c r="U45">
        <v>-0.20507329738147151</v>
      </c>
      <c r="V45">
        <v>-0.19595310630991025</v>
      </c>
      <c r="W45">
        <v>-0.56000700711953511</v>
      </c>
      <c r="X45">
        <v>-17.569453752937221</v>
      </c>
      <c r="Y45">
        <v>5.2659082406571196</v>
      </c>
      <c r="Z45">
        <v>0.28841633960747698</v>
      </c>
      <c r="AA45">
        <v>-5.3668768734616845E-2</v>
      </c>
      <c r="AB45">
        <v>0.61321829963848717</v>
      </c>
      <c r="AC45">
        <v>0.19049329966153161</v>
      </c>
      <c r="AD45">
        <v>4.2585356346694463E-2</v>
      </c>
      <c r="AE45">
        <v>0.59457086478634724</v>
      </c>
      <c r="AF45">
        <v>-10.030112100172829</v>
      </c>
      <c r="AG45">
        <v>-0.19118449130034826</v>
      </c>
      <c r="AH45">
        <v>-4.8023762708517923</v>
      </c>
      <c r="AI45">
        <v>0.35995699627479549</v>
      </c>
      <c r="AJ45">
        <v>0</v>
      </c>
      <c r="AK45">
        <v>1.4916780307839366</v>
      </c>
    </row>
    <row r="46" spans="1:37" x14ac:dyDescent="0.2">
      <c r="A46" t="s">
        <v>15</v>
      </c>
      <c r="B46" t="s">
        <v>171</v>
      </c>
    </row>
    <row r="47" spans="1:37" x14ac:dyDescent="0.2">
      <c r="A47" t="s">
        <v>15</v>
      </c>
      <c r="B47" t="s">
        <v>173</v>
      </c>
    </row>
    <row r="48" spans="1:37" x14ac:dyDescent="0.2">
      <c r="A48" t="s">
        <v>15</v>
      </c>
      <c r="B48" t="s">
        <v>175</v>
      </c>
    </row>
    <row r="49" spans="1:37" x14ac:dyDescent="0.2">
      <c r="A49" t="s">
        <v>15</v>
      </c>
      <c r="B49" t="s">
        <v>177</v>
      </c>
      <c r="C49">
        <v>2.2748684945966549</v>
      </c>
      <c r="D49">
        <v>-7.7070070985334027E-2</v>
      </c>
      <c r="E49">
        <v>-0.97575113322941376</v>
      </c>
      <c r="F49">
        <v>0</v>
      </c>
      <c r="G49">
        <v>0</v>
      </c>
      <c r="H49">
        <v>0.62534075607904427</v>
      </c>
      <c r="I49">
        <v>3.1421861926967672E-2</v>
      </c>
      <c r="J49">
        <v>0.71332149711343851</v>
      </c>
      <c r="K49">
        <v>-1.6502790257983402E-2</v>
      </c>
      <c r="L49">
        <v>1.4281548235889119E-2</v>
      </c>
      <c r="M49">
        <v>-0.36793777812730566</v>
      </c>
      <c r="N49">
        <v>-0.4939620746923945</v>
      </c>
      <c r="O49">
        <v>8.8667261030515032E-3</v>
      </c>
      <c r="P49">
        <v>-2.0111170847590398E-2</v>
      </c>
      <c r="Q49">
        <v>-9.9782502382419258E-2</v>
      </c>
      <c r="R49">
        <v>-0.13073770867671719</v>
      </c>
      <c r="S49">
        <v>0.12622268964144084</v>
      </c>
      <c r="T49">
        <v>0.20149367696040388</v>
      </c>
      <c r="U49">
        <v>-0.11611037902634891</v>
      </c>
      <c r="V49">
        <v>1.3329584046551352E-2</v>
      </c>
      <c r="W49">
        <v>-0.28412949322420289</v>
      </c>
      <c r="X49">
        <v>-42.537077138443678</v>
      </c>
      <c r="Y49">
        <v>8.5480404306745577</v>
      </c>
      <c r="Z49">
        <v>0.14524976806146817</v>
      </c>
      <c r="AA49">
        <v>0.10263255843749461</v>
      </c>
      <c r="AB49">
        <v>-0.16187215275783262</v>
      </c>
      <c r="AC49">
        <v>-0.88008498369000376</v>
      </c>
      <c r="AD49">
        <v>0.1885238480460997</v>
      </c>
      <c r="AE49">
        <v>0.40324395053185236</v>
      </c>
      <c r="AF49">
        <v>19.632656397832392</v>
      </c>
      <c r="AG49">
        <v>0.23270577132914472</v>
      </c>
      <c r="AH49">
        <v>-0.52152369314671687</v>
      </c>
      <c r="AI49">
        <v>0.82134440267975339</v>
      </c>
      <c r="AJ49">
        <v>0.5910501431219104</v>
      </c>
      <c r="AK49">
        <v>-1.7074572241550845</v>
      </c>
    </row>
    <row r="50" spans="1:37" x14ac:dyDescent="0.2">
      <c r="A50" t="s">
        <v>15</v>
      </c>
      <c r="B50" t="s">
        <v>180</v>
      </c>
    </row>
    <row r="51" spans="1:37" x14ac:dyDescent="0.2">
      <c r="A51" t="s">
        <v>15</v>
      </c>
      <c r="B51" t="s">
        <v>182</v>
      </c>
      <c r="C51">
        <v>-0.73935833311479193</v>
      </c>
      <c r="D51">
        <v>8.4904496378982675E-2</v>
      </c>
      <c r="E51">
        <v>2.4481452528844705E-2</v>
      </c>
      <c r="F51">
        <v>0</v>
      </c>
      <c r="G51">
        <v>0</v>
      </c>
      <c r="H51">
        <v>-3.6157163617116517E-2</v>
      </c>
      <c r="I51">
        <v>-2.0639131248205218E-2</v>
      </c>
      <c r="J51">
        <v>0.5447841992494622</v>
      </c>
      <c r="K51">
        <v>-3.4862620409070288E-2</v>
      </c>
      <c r="L51">
        <v>0.21193031976318011</v>
      </c>
      <c r="M51">
        <v>3.7426230021739837E-3</v>
      </c>
      <c r="N51">
        <v>1.5882911908365438E-2</v>
      </c>
      <c r="O51">
        <v>0.15628964245317811</v>
      </c>
      <c r="P51">
        <v>2.9073715498920905E-2</v>
      </c>
      <c r="Q51">
        <v>8.6120080006150124E-3</v>
      </c>
      <c r="R51">
        <v>0.26469412844163021</v>
      </c>
      <c r="S51">
        <v>-3.8981091006349333E-2</v>
      </c>
      <c r="T51">
        <v>0.11753485413201537</v>
      </c>
      <c r="U51">
        <v>5.0512786669894005E-3</v>
      </c>
      <c r="V51">
        <v>-2.5063207429789541E-2</v>
      </c>
      <c r="W51">
        <v>1.9947655241894013E-2</v>
      </c>
      <c r="X51">
        <v>-3.7832834438228105</v>
      </c>
      <c r="Y51">
        <v>5.0163715061886354</v>
      </c>
      <c r="Z51">
        <v>3.3419955812632463E-2</v>
      </c>
      <c r="AA51">
        <v>-1.953531349702109E-5</v>
      </c>
      <c r="AB51">
        <v>-1.3012719015219387E-2</v>
      </c>
      <c r="AC51">
        <v>-5.8730194455297813E-2</v>
      </c>
      <c r="AD51">
        <v>2.4153326945488829E-3</v>
      </c>
      <c r="AE51">
        <v>7.7840917004878163E-2</v>
      </c>
      <c r="AF51">
        <v>-0.41873819087767572</v>
      </c>
      <c r="AG51">
        <v>-5.631077359861103E-2</v>
      </c>
      <c r="AH51">
        <v>-4.2712086660516846E-2</v>
      </c>
      <c r="AI51">
        <v>0.53621485407860314</v>
      </c>
      <c r="AJ51">
        <v>-1.1761410282247975E-2</v>
      </c>
      <c r="AK51">
        <v>1.2643228165500489</v>
      </c>
    </row>
    <row r="52" spans="1:37" x14ac:dyDescent="0.2">
      <c r="A52" t="s">
        <v>17</v>
      </c>
    </row>
    <row r="53" spans="1:37" x14ac:dyDescent="0.2">
      <c r="A53" t="s">
        <v>17</v>
      </c>
      <c r="B53" t="s">
        <v>150</v>
      </c>
    </row>
    <row r="54" spans="1:37" x14ac:dyDescent="0.2">
      <c r="A54" t="s">
        <v>17</v>
      </c>
      <c r="B54" t="s">
        <v>151</v>
      </c>
    </row>
    <row r="55" spans="1:37" x14ac:dyDescent="0.2">
      <c r="A55" t="s">
        <v>17</v>
      </c>
      <c r="B55" t="s">
        <v>153</v>
      </c>
      <c r="C55">
        <v>0.984239590142306</v>
      </c>
      <c r="D55">
        <v>-5.2422255858349587E-2</v>
      </c>
      <c r="E55">
        <v>0.20919754949676506</v>
      </c>
      <c r="F55">
        <v>-1.4612036468656449</v>
      </c>
      <c r="G55">
        <v>-8.1659688688882667E-2</v>
      </c>
      <c r="H55">
        <v>0.17786957952249716</v>
      </c>
      <c r="I55">
        <v>-2.5537125847212758</v>
      </c>
      <c r="J55">
        <v>0.19850347233715737</v>
      </c>
      <c r="K55">
        <v>-4.5046534142485939E-2</v>
      </c>
      <c r="L55">
        <v>6.1525923390979287E-3</v>
      </c>
      <c r="M55">
        <v>-4.8434409168569115E-2</v>
      </c>
      <c r="N55">
        <v>-9.5514790593387744E-2</v>
      </c>
      <c r="O55">
        <v>-9.8742822534617858E-2</v>
      </c>
      <c r="P55">
        <v>-5.599545368993164E-2</v>
      </c>
      <c r="Q55">
        <v>3.4236200779064418E-2</v>
      </c>
      <c r="R55">
        <v>0.69422974193709486</v>
      </c>
      <c r="S55">
        <v>-0.77689248312568449</v>
      </c>
      <c r="T55">
        <v>-8.9856049532014204E-2</v>
      </c>
      <c r="U55">
        <v>-2.2502151538091542E-2</v>
      </c>
      <c r="V55">
        <v>-4.9922640391398376E-2</v>
      </c>
      <c r="W55">
        <v>-0.10550529411034493</v>
      </c>
      <c r="X55">
        <v>-4.135138658448767E-2</v>
      </c>
      <c r="Y55">
        <v>0.1578917219772894</v>
      </c>
      <c r="Z55">
        <v>4.7591051933113922E-2</v>
      </c>
      <c r="AA55">
        <v>0</v>
      </c>
      <c r="AB55">
        <v>0</v>
      </c>
      <c r="AC55">
        <v>0.5925479223927933</v>
      </c>
      <c r="AD55">
        <v>0</v>
      </c>
      <c r="AE55">
        <v>0</v>
      </c>
      <c r="AF55">
        <v>0</v>
      </c>
      <c r="AG55">
        <v>0.45334852754420285</v>
      </c>
      <c r="AH55">
        <v>0.86120887644430311</v>
      </c>
      <c r="AI55">
        <v>1.5180332628494395</v>
      </c>
      <c r="AJ55">
        <v>0</v>
      </c>
      <c r="AK55">
        <v>1.9600000000000004</v>
      </c>
    </row>
    <row r="56" spans="1:37" x14ac:dyDescent="0.2">
      <c r="A56" t="s">
        <v>17</v>
      </c>
      <c r="B56" t="s">
        <v>156</v>
      </c>
    </row>
    <row r="57" spans="1:37" x14ac:dyDescent="0.2">
      <c r="A57" t="s">
        <v>17</v>
      </c>
      <c r="B57" t="s">
        <v>158</v>
      </c>
      <c r="C57">
        <v>2.9831130825227117</v>
      </c>
      <c r="D57">
        <v>-0.7531402636008151</v>
      </c>
      <c r="E57">
        <v>0.3786973361580277</v>
      </c>
      <c r="F57">
        <v>-4.3056785364549119</v>
      </c>
      <c r="G57">
        <v>-0.11543758165327775</v>
      </c>
      <c r="H57">
        <v>0.43224385359582662</v>
      </c>
      <c r="I57">
        <v>-4.1735271704077572</v>
      </c>
      <c r="J57">
        <v>0.67163972381670423</v>
      </c>
      <c r="K57">
        <v>-0.27939289782136756</v>
      </c>
      <c r="L57">
        <v>-7.4344377180820986E-2</v>
      </c>
      <c r="M57">
        <v>-0.63325797294541708</v>
      </c>
      <c r="N57">
        <v>-1.0108993058615141</v>
      </c>
      <c r="O57">
        <v>-1.0181473564490904</v>
      </c>
      <c r="P57">
        <v>-0.28198413492300012</v>
      </c>
      <c r="Q57">
        <v>-0.41217155613107481</v>
      </c>
      <c r="R57">
        <v>-1.5824780835861727</v>
      </c>
      <c r="S57">
        <v>-2.6939637438644968</v>
      </c>
      <c r="T57">
        <v>-0.74339074465847466</v>
      </c>
      <c r="U57">
        <v>-0.16859791901255428</v>
      </c>
      <c r="V57">
        <v>-0.27966639993228148</v>
      </c>
      <c r="W57">
        <v>-0.73009072286264765</v>
      </c>
      <c r="X57">
        <v>-9.6895368795248871</v>
      </c>
      <c r="Y57">
        <v>0.10140459933279344</v>
      </c>
      <c r="Z57">
        <v>6.3832996324901137E-2</v>
      </c>
      <c r="AA57">
        <v>-8.119297318364007E-4</v>
      </c>
      <c r="AB57">
        <v>0.24409770418767651</v>
      </c>
      <c r="AC57">
        <v>1.1355562613101515</v>
      </c>
      <c r="AD57">
        <v>0</v>
      </c>
      <c r="AE57">
        <v>0</v>
      </c>
      <c r="AF57">
        <v>0</v>
      </c>
      <c r="AG57">
        <v>2.1444005638911094</v>
      </c>
      <c r="AH57">
        <v>9.9622021094945445E-2</v>
      </c>
      <c r="AI57">
        <v>0.45883715696348837</v>
      </c>
      <c r="AJ57">
        <v>0</v>
      </c>
      <c r="AK57">
        <v>4.4868972926514825</v>
      </c>
    </row>
    <row r="58" spans="1:37" x14ac:dyDescent="0.2">
      <c r="A58" t="s">
        <v>17</v>
      </c>
      <c r="B58" t="s">
        <v>161</v>
      </c>
    </row>
    <row r="59" spans="1:37" x14ac:dyDescent="0.2">
      <c r="A59" t="s">
        <v>17</v>
      </c>
      <c r="B59" t="s">
        <v>163</v>
      </c>
      <c r="C59">
        <v>1.3216971195276654</v>
      </c>
      <c r="D59">
        <v>-0.64477512495498934</v>
      </c>
      <c r="E59">
        <v>-0.57421789703007153</v>
      </c>
      <c r="F59">
        <v>-2.1465369441502351</v>
      </c>
      <c r="G59">
        <v>-5.5033069343251209E-2</v>
      </c>
      <c r="H59">
        <v>0.20723437593677874</v>
      </c>
      <c r="I59">
        <v>-0.87601110593315823</v>
      </c>
      <c r="J59">
        <v>1.5432747971458221</v>
      </c>
      <c r="K59">
        <v>-0.30197949655130385</v>
      </c>
      <c r="L59">
        <v>-5.2313292029383396E-2</v>
      </c>
      <c r="M59">
        <v>-0.96495602330417518</v>
      </c>
      <c r="N59">
        <v>-1.4119346442717258</v>
      </c>
      <c r="O59">
        <v>-0.83695983385858663</v>
      </c>
      <c r="P59">
        <v>-0.30647022729991513</v>
      </c>
      <c r="Q59">
        <v>-0.46483090620680567</v>
      </c>
      <c r="R59">
        <v>-0.72972250707085173</v>
      </c>
      <c r="S59">
        <v>-2.4437641572392854</v>
      </c>
      <c r="T59">
        <v>-0.60769842283641884</v>
      </c>
      <c r="U59">
        <v>-0.20416106377120036</v>
      </c>
      <c r="V59">
        <v>-0.33990642911619584</v>
      </c>
      <c r="W59">
        <v>-1.0069921881108788</v>
      </c>
      <c r="X59">
        <v>-20.863014063620803</v>
      </c>
      <c r="Y59">
        <v>0.82337662076890772</v>
      </c>
      <c r="Z59">
        <v>0.22111347941743664</v>
      </c>
      <c r="AA59">
        <v>-4.5636313360074166E-3</v>
      </c>
      <c r="AB59">
        <v>0.45104533398495228</v>
      </c>
      <c r="AC59">
        <v>1.5635079724211489</v>
      </c>
      <c r="AD59">
        <v>2.6379422283037329E-2</v>
      </c>
      <c r="AE59">
        <v>0.34569591809913952</v>
      </c>
      <c r="AF59">
        <v>0.47650358236445151</v>
      </c>
      <c r="AG59">
        <v>-3.6315248252981571</v>
      </c>
      <c r="AH59">
        <v>-0.16962392184817443</v>
      </c>
      <c r="AI59">
        <v>0.62486106548914622</v>
      </c>
      <c r="AJ59">
        <v>0</v>
      </c>
      <c r="AK59">
        <v>-4.5892083367524972</v>
      </c>
    </row>
    <row r="60" spans="1:37" x14ac:dyDescent="0.2">
      <c r="A60" t="s">
        <v>17</v>
      </c>
      <c r="B60" t="s">
        <v>166</v>
      </c>
    </row>
    <row r="61" spans="1:37" x14ac:dyDescent="0.2">
      <c r="A61" t="s">
        <v>17</v>
      </c>
      <c r="B61" t="s">
        <v>168</v>
      </c>
      <c r="C61">
        <v>-4.7533766707249532</v>
      </c>
      <c r="D61">
        <v>-0.45472791506699939</v>
      </c>
      <c r="E61">
        <v>-0.66344389712845886</v>
      </c>
      <c r="F61">
        <v>-1.0663448962730437</v>
      </c>
      <c r="G61">
        <v>-3.7666938832633161E-2</v>
      </c>
      <c r="H61">
        <v>0.59411560131296648</v>
      </c>
      <c r="I61">
        <v>-0.11762790302812365</v>
      </c>
      <c r="J61">
        <v>1.2920783397307214</v>
      </c>
      <c r="K61">
        <v>-0.14042521336939529</v>
      </c>
      <c r="L61">
        <v>6.1461179939082067E-2</v>
      </c>
      <c r="M61">
        <v>-0.92890289962930583</v>
      </c>
      <c r="N61">
        <v>-1.5983490257948474</v>
      </c>
      <c r="O61">
        <v>-0.63733883651590184</v>
      </c>
      <c r="P61">
        <v>-0.20983574485575629</v>
      </c>
      <c r="Q61">
        <v>-0.28717596581627769</v>
      </c>
      <c r="R61">
        <v>-0.4676136259940824</v>
      </c>
      <c r="S61">
        <v>-1.5232332303813372</v>
      </c>
      <c r="T61">
        <v>-0.50513194655963378</v>
      </c>
      <c r="U61">
        <v>-0.21476867868185812</v>
      </c>
      <c r="V61">
        <v>-0.23434784391972199</v>
      </c>
      <c r="W61">
        <v>-0.89926420933007511</v>
      </c>
      <c r="X61">
        <v>-23.672000018434286</v>
      </c>
      <c r="Y61">
        <v>1.8143579536646179</v>
      </c>
      <c r="Z61">
        <v>0.18027811194502746</v>
      </c>
      <c r="AA61">
        <v>3.3202031240343537E-2</v>
      </c>
      <c r="AB61">
        <v>0.39775215298952959</v>
      </c>
      <c r="AC61">
        <v>0.99970963215332453</v>
      </c>
      <c r="AD61">
        <v>1.3948260978865947E-2</v>
      </c>
      <c r="AE61">
        <v>0.99687985401036339</v>
      </c>
      <c r="AF61">
        <v>5.582568264772847E-2</v>
      </c>
      <c r="AG61">
        <v>-0.23277625964031093</v>
      </c>
      <c r="AH61">
        <v>-0.29110234437729821</v>
      </c>
      <c r="AI61">
        <v>0.66512703926603267</v>
      </c>
      <c r="AJ61">
        <v>0</v>
      </c>
      <c r="AK61">
        <v>2.290657241115782</v>
      </c>
    </row>
    <row r="62" spans="1:37" x14ac:dyDescent="0.2">
      <c r="A62" t="s">
        <v>17</v>
      </c>
      <c r="B62" t="s">
        <v>171</v>
      </c>
    </row>
    <row r="63" spans="1:37" x14ac:dyDescent="0.2">
      <c r="A63" t="s">
        <v>17</v>
      </c>
      <c r="B63" t="s">
        <v>173</v>
      </c>
    </row>
    <row r="64" spans="1:37" x14ac:dyDescent="0.2">
      <c r="A64" t="s">
        <v>17</v>
      </c>
      <c r="B64" t="s">
        <v>175</v>
      </c>
    </row>
    <row r="65" spans="1:37" x14ac:dyDescent="0.2">
      <c r="A65" t="s">
        <v>17</v>
      </c>
      <c r="B65" t="s">
        <v>177</v>
      </c>
      <c r="C65">
        <v>0.10934155386914729</v>
      </c>
      <c r="D65">
        <v>2.0675260768921122E-2</v>
      </c>
      <c r="E65">
        <v>-0.86648390735342973</v>
      </c>
      <c r="F65">
        <v>0</v>
      </c>
      <c r="G65">
        <v>0</v>
      </c>
      <c r="H65">
        <v>0.4266026531474485</v>
      </c>
      <c r="I65">
        <v>2.8269881011674648E-2</v>
      </c>
      <c r="J65">
        <v>1.1537253237334966</v>
      </c>
      <c r="K65">
        <v>5.1684797912363134E-2</v>
      </c>
      <c r="L65">
        <v>-4.7143522779520941E-2</v>
      </c>
      <c r="M65">
        <v>-0.57445416210130795</v>
      </c>
      <c r="N65">
        <v>-0.8429378877510898</v>
      </c>
      <c r="O65">
        <v>4.4649627228583899E-2</v>
      </c>
      <c r="P65">
        <v>-7.5018508937584161E-2</v>
      </c>
      <c r="Q65">
        <v>-7.4065128286974868E-2</v>
      </c>
      <c r="R65">
        <v>7.7839680125052269E-2</v>
      </c>
      <c r="S65">
        <v>7.4946992463426371E-2</v>
      </c>
      <c r="T65">
        <v>-0.10236659291209915</v>
      </c>
      <c r="U65">
        <v>-0.30054689020547876</v>
      </c>
      <c r="V65">
        <v>-2.0549468538616694E-2</v>
      </c>
      <c r="W65">
        <v>-0.41959561221696784</v>
      </c>
      <c r="X65">
        <v>-33.571214538859472</v>
      </c>
      <c r="Y65">
        <v>5.7780141284092945</v>
      </c>
      <c r="Z65">
        <v>0.27332629410323439</v>
      </c>
      <c r="AA65">
        <v>1.0159735893832011E-2</v>
      </c>
      <c r="AB65">
        <v>-5.9179876766985329E-2</v>
      </c>
      <c r="AC65">
        <v>-0.29299673212336996</v>
      </c>
      <c r="AD65">
        <v>6.527301070758057E-2</v>
      </c>
      <c r="AE65">
        <v>0.85673231191277321</v>
      </c>
      <c r="AF65">
        <v>0.51484788578053609</v>
      </c>
      <c r="AG65">
        <v>0.10782112837176233</v>
      </c>
      <c r="AH65">
        <v>-0.22859611669894309</v>
      </c>
      <c r="AI65">
        <v>1.5982137085201593</v>
      </c>
      <c r="AJ65">
        <v>0.27579169077280569</v>
      </c>
      <c r="AK65">
        <v>1.7296576438570179</v>
      </c>
    </row>
    <row r="66" spans="1:37" x14ac:dyDescent="0.2">
      <c r="A66" t="s">
        <v>17</v>
      </c>
      <c r="B66" t="s">
        <v>180</v>
      </c>
    </row>
    <row r="67" spans="1:37" x14ac:dyDescent="0.2">
      <c r="A67" t="s">
        <v>17</v>
      </c>
      <c r="B67" t="s">
        <v>182</v>
      </c>
      <c r="C67">
        <v>1.9907061019748484E-2</v>
      </c>
      <c r="D67">
        <v>9.3255070748834434E-2</v>
      </c>
      <c r="E67">
        <v>9.8412897315849734E-2</v>
      </c>
      <c r="F67">
        <v>0</v>
      </c>
      <c r="G67">
        <v>0</v>
      </c>
      <c r="H67">
        <v>0.16706120378201561</v>
      </c>
      <c r="I67">
        <v>3.0670963611869606E-3</v>
      </c>
      <c r="J67">
        <v>0.17076991423453247</v>
      </c>
      <c r="K67">
        <v>-1.4011095220699654E-2</v>
      </c>
      <c r="L67">
        <v>0.15717077581815286</v>
      </c>
      <c r="M67">
        <v>-0.11380109429973562</v>
      </c>
      <c r="N67">
        <v>-8.0008021030162968E-2</v>
      </c>
      <c r="O67">
        <v>6.6525369609925944E-2</v>
      </c>
      <c r="P67">
        <v>1.0391891247771179E-2</v>
      </c>
      <c r="Q67">
        <v>-1.706769383022011E-2</v>
      </c>
      <c r="R67">
        <v>0.1057623000202641</v>
      </c>
      <c r="S67">
        <v>4.3816196454055073E-2</v>
      </c>
      <c r="T67">
        <v>7.1269110707658401E-2</v>
      </c>
      <c r="U67">
        <v>-3.5155589319700364E-2</v>
      </c>
      <c r="V67">
        <v>-2.0142337174665903E-3</v>
      </c>
      <c r="W67">
        <v>-8.1670701358339315E-2</v>
      </c>
      <c r="X67">
        <v>-10.513101020688605</v>
      </c>
      <c r="Y67">
        <v>2.173456899995454</v>
      </c>
      <c r="Z67">
        <v>5.3759305025030124E-2</v>
      </c>
      <c r="AA67">
        <v>1.0075330151344139E-2</v>
      </c>
      <c r="AB67">
        <v>-1.9362100451639108E-2</v>
      </c>
      <c r="AC67">
        <v>-0.2968757250097922</v>
      </c>
      <c r="AD67">
        <v>-2.9875804867403877E-3</v>
      </c>
      <c r="AE67">
        <v>3.7101675340898144E-2</v>
      </c>
      <c r="AF67">
        <v>0.16078346145645583</v>
      </c>
      <c r="AG67">
        <v>6.668104704793848E-2</v>
      </c>
      <c r="AH67">
        <v>-0.14519484263228027</v>
      </c>
      <c r="AI67">
        <v>0.47895992684116173</v>
      </c>
      <c r="AJ67">
        <v>-4.4884065841283016E-4</v>
      </c>
      <c r="AK67">
        <v>0.26193354868481666</v>
      </c>
    </row>
    <row r="68" spans="1:37" x14ac:dyDescent="0.2">
      <c r="A68" t="s">
        <v>20</v>
      </c>
    </row>
    <row r="69" spans="1:37" x14ac:dyDescent="0.2">
      <c r="A69" t="s">
        <v>20</v>
      </c>
      <c r="B69" t="s">
        <v>150</v>
      </c>
    </row>
    <row r="70" spans="1:37" x14ac:dyDescent="0.2">
      <c r="A70" t="s">
        <v>20</v>
      </c>
      <c r="B70" t="s">
        <v>151</v>
      </c>
    </row>
    <row r="71" spans="1:37" x14ac:dyDescent="0.2">
      <c r="A71" t="s">
        <v>20</v>
      </c>
      <c r="B71" t="s">
        <v>153</v>
      </c>
      <c r="C71">
        <v>0.86757375190083807</v>
      </c>
      <c r="D71">
        <v>-0.15459216268431653</v>
      </c>
      <c r="E71">
        <v>4.5546808244865344E-2</v>
      </c>
      <c r="F71">
        <v>-1.7465274358985816</v>
      </c>
      <c r="G71">
        <v>-7.144322906737087E-2</v>
      </c>
      <c r="H71">
        <v>9.6668249740505807E-4</v>
      </c>
      <c r="I71">
        <v>-2.9212210378730461</v>
      </c>
      <c r="J71">
        <v>0.2188065716104162</v>
      </c>
      <c r="K71">
        <v>-0.10342426011296979</v>
      </c>
      <c r="L71">
        <v>-0.11303432799631641</v>
      </c>
      <c r="M71">
        <v>-0.22447667550504669</v>
      </c>
      <c r="N71">
        <v>-0.3376072347126633</v>
      </c>
      <c r="O71">
        <v>-0.13144672075933128</v>
      </c>
      <c r="P71">
        <v>-8.0784921897176787E-2</v>
      </c>
      <c r="Q71">
        <v>-8.0192568667847963E-2</v>
      </c>
      <c r="R71">
        <v>0.61178724788002192</v>
      </c>
      <c r="S71">
        <v>-1.1334706294827068</v>
      </c>
      <c r="T71">
        <v>-0.22545415143841785</v>
      </c>
      <c r="U71">
        <v>-3.8638989029276205E-2</v>
      </c>
      <c r="V71">
        <v>-0.13445873150007359</v>
      </c>
      <c r="W71">
        <v>-0.21989263538594139</v>
      </c>
      <c r="X71">
        <v>-1.0879388945983024</v>
      </c>
      <c r="Y71">
        <v>0.11371530360141474</v>
      </c>
      <c r="Z71">
        <v>4.0639916612373192E-2</v>
      </c>
      <c r="AA71">
        <v>0</v>
      </c>
      <c r="AB71">
        <v>0</v>
      </c>
      <c r="AC71">
        <v>0.56812523022303518</v>
      </c>
      <c r="AD71">
        <v>0</v>
      </c>
      <c r="AE71">
        <v>0</v>
      </c>
      <c r="AF71">
        <v>0</v>
      </c>
      <c r="AG71">
        <v>0.35346602470968769</v>
      </c>
      <c r="AH71">
        <v>2.56315373189855</v>
      </c>
      <c r="AI71">
        <v>1.4999711524347488</v>
      </c>
      <c r="AJ71">
        <v>0</v>
      </c>
      <c r="AK71">
        <v>1.7600000000000002</v>
      </c>
    </row>
    <row r="72" spans="1:37" x14ac:dyDescent="0.2">
      <c r="A72" t="s">
        <v>20</v>
      </c>
      <c r="B72" t="s">
        <v>156</v>
      </c>
    </row>
    <row r="73" spans="1:37" x14ac:dyDescent="0.2">
      <c r="A73" t="s">
        <v>20</v>
      </c>
      <c r="B73" t="s">
        <v>158</v>
      </c>
      <c r="C73">
        <v>2.570563518735983</v>
      </c>
      <c r="D73">
        <v>-0.47815327357621573</v>
      </c>
      <c r="E73">
        <v>0.56141468932802652</v>
      </c>
      <c r="F73">
        <v>-3.4064742564108403</v>
      </c>
      <c r="G73">
        <v>-0.12565396639120802</v>
      </c>
      <c r="H73">
        <v>0.58594685759548137</v>
      </c>
      <c r="I73">
        <v>-3.31203974378883</v>
      </c>
      <c r="J73">
        <v>0.68776907466134185</v>
      </c>
      <c r="K73">
        <v>-0.2158928687305115</v>
      </c>
      <c r="L73">
        <v>-6.5452273538086914E-3</v>
      </c>
      <c r="M73">
        <v>-0.27457926270772814</v>
      </c>
      <c r="N73">
        <v>-0.50094434079262262</v>
      </c>
      <c r="O73">
        <v>-0.82700064490855629</v>
      </c>
      <c r="P73">
        <v>-0.23226893637384904</v>
      </c>
      <c r="Q73">
        <v>-0.23438562020341158</v>
      </c>
      <c r="R73">
        <v>-1.2693351226869458</v>
      </c>
      <c r="S73">
        <v>-1.9963090848078213</v>
      </c>
      <c r="T73">
        <v>-0.54171865364415073</v>
      </c>
      <c r="U73">
        <v>-9.418437603076435E-2</v>
      </c>
      <c r="V73">
        <v>-0.13530617891335972</v>
      </c>
      <c r="W73">
        <v>-0.38291818313805592</v>
      </c>
      <c r="X73">
        <v>-3.7611763482470977</v>
      </c>
      <c r="Y73">
        <v>0.11967574368139638</v>
      </c>
      <c r="Z73">
        <v>3.5367986721319758E-2</v>
      </c>
      <c r="AA73">
        <v>-8.1192352209626996E-4</v>
      </c>
      <c r="AB73">
        <v>0.23142421737469326</v>
      </c>
      <c r="AC73">
        <v>1.137554519629985</v>
      </c>
      <c r="AD73">
        <v>1.5207931701382099E-2</v>
      </c>
      <c r="AE73">
        <v>2.2976571633795895E-2</v>
      </c>
      <c r="AF73">
        <v>0</v>
      </c>
      <c r="AG73">
        <v>1.5851137105449309</v>
      </c>
      <c r="AH73">
        <v>-1.9580023933219666</v>
      </c>
      <c r="AI73">
        <v>0.71260520050430287</v>
      </c>
      <c r="AJ73">
        <v>0</v>
      </c>
      <c r="AK73">
        <v>3.8449839846802512</v>
      </c>
    </row>
    <row r="74" spans="1:37" x14ac:dyDescent="0.2">
      <c r="A74" t="s">
        <v>20</v>
      </c>
      <c r="B74" t="s">
        <v>161</v>
      </c>
    </row>
    <row r="75" spans="1:37" x14ac:dyDescent="0.2">
      <c r="A75" t="s">
        <v>20</v>
      </c>
      <c r="B75" t="s">
        <v>163</v>
      </c>
      <c r="C75">
        <v>4.0082014003978674</v>
      </c>
      <c r="D75">
        <v>-0.72276750801468159</v>
      </c>
      <c r="E75">
        <v>-0.41139161371140531</v>
      </c>
      <c r="F75">
        <v>-2.7444886147802792</v>
      </c>
      <c r="G75">
        <v>-5.5009651211266448E-2</v>
      </c>
      <c r="H75">
        <v>7.1723294671003579E-2</v>
      </c>
      <c r="I75">
        <v>-1.4427916647586247</v>
      </c>
      <c r="J75">
        <v>0.99727282627646097</v>
      </c>
      <c r="K75">
        <v>-0.19588988997114709</v>
      </c>
      <c r="L75">
        <v>4.1495739473951909E-2</v>
      </c>
      <c r="M75">
        <v>-0.95256596946471772</v>
      </c>
      <c r="N75">
        <v>-1.3642343328300703</v>
      </c>
      <c r="O75">
        <v>-0.82655594631388163</v>
      </c>
      <c r="P75">
        <v>-0.25506393922741044</v>
      </c>
      <c r="Q75">
        <v>-0.43682215285517234</v>
      </c>
      <c r="R75">
        <v>-0.6542775011075399</v>
      </c>
      <c r="S75">
        <v>-2.6127314551452052</v>
      </c>
      <c r="T75">
        <v>-0.50460613585352698</v>
      </c>
      <c r="U75">
        <v>-0.19446937752438109</v>
      </c>
      <c r="V75">
        <v>-0.32541505031950507</v>
      </c>
      <c r="W75">
        <v>-0.99767595748835669</v>
      </c>
      <c r="X75">
        <v>-22.5555853795045</v>
      </c>
      <c r="Y75">
        <v>0.55979812634554316</v>
      </c>
      <c r="Z75">
        <v>0.28113458746373332</v>
      </c>
      <c r="AA75">
        <v>3.4261087582947512E-2</v>
      </c>
      <c r="AB75">
        <v>0.41860305716339419</v>
      </c>
      <c r="AC75">
        <v>1.4251555498807571</v>
      </c>
      <c r="AD75">
        <v>1.6513139599328267E-2</v>
      </c>
      <c r="AE75">
        <v>0.24195370841446637</v>
      </c>
      <c r="AF75">
        <v>0.50876502314029415</v>
      </c>
      <c r="AG75">
        <v>-2.8405592310130809</v>
      </c>
      <c r="AH75">
        <v>0.29207312403930064</v>
      </c>
      <c r="AI75">
        <v>0.42712445778292718</v>
      </c>
      <c r="AJ75">
        <v>0</v>
      </c>
      <c r="AK75">
        <v>-5.012104991312305</v>
      </c>
    </row>
    <row r="76" spans="1:37" x14ac:dyDescent="0.2">
      <c r="A76" t="s">
        <v>20</v>
      </c>
      <c r="B76" t="s">
        <v>166</v>
      </c>
    </row>
    <row r="77" spans="1:37" x14ac:dyDescent="0.2">
      <c r="A77" t="s">
        <v>20</v>
      </c>
      <c r="B77" t="s">
        <v>168</v>
      </c>
      <c r="C77">
        <v>-6.7515330416562813</v>
      </c>
      <c r="D77">
        <v>-0.55456586597783164</v>
      </c>
      <c r="E77">
        <v>-0.8322718721178588</v>
      </c>
      <c r="F77">
        <v>-1.0333966473749276</v>
      </c>
      <c r="G77">
        <v>-3.7652263514030067E-2</v>
      </c>
      <c r="H77">
        <v>0.65009454075236128</v>
      </c>
      <c r="I77">
        <v>-3.360879099571186E-2</v>
      </c>
      <c r="J77">
        <v>1.5856484104169417</v>
      </c>
      <c r="K77">
        <v>-0.19363674886176763</v>
      </c>
      <c r="L77">
        <v>7.4497193113683524E-2</v>
      </c>
      <c r="M77">
        <v>-0.97159755706369855</v>
      </c>
      <c r="N77">
        <v>-1.6290396780094716</v>
      </c>
      <c r="O77">
        <v>-0.82193123341065699</v>
      </c>
      <c r="P77">
        <v>-0.2562680648792357</v>
      </c>
      <c r="Q77">
        <v>-0.32288371073206379</v>
      </c>
      <c r="R77">
        <v>-0.8090626716381113</v>
      </c>
      <c r="S77">
        <v>-1.6151167030236191</v>
      </c>
      <c r="T77">
        <v>-0.53972127694522798</v>
      </c>
      <c r="U77">
        <v>-0.26591193939428348</v>
      </c>
      <c r="V77">
        <v>-0.30939039356917619</v>
      </c>
      <c r="W77">
        <v>-0.95742393245106672</v>
      </c>
      <c r="X77">
        <v>-25.030025550456124</v>
      </c>
      <c r="Y77">
        <v>2.0058175086402521</v>
      </c>
      <c r="Z77">
        <v>0.21952029628964703</v>
      </c>
      <c r="AA77">
        <v>-3.9661425219616277E-2</v>
      </c>
      <c r="AB77">
        <v>0.52262175381401399</v>
      </c>
      <c r="AC77">
        <v>1.1452741497145071</v>
      </c>
      <c r="AD77">
        <v>3.9415473674703459E-3</v>
      </c>
      <c r="AE77">
        <v>0.93507910884899825</v>
      </c>
      <c r="AF77">
        <v>9.9917569862918887E-2</v>
      </c>
      <c r="AG77">
        <v>-0.36895458400062403</v>
      </c>
      <c r="AH77">
        <v>-9.9809269345648932E-2</v>
      </c>
      <c r="AI77">
        <v>0.90158982381122632</v>
      </c>
      <c r="AJ77">
        <v>0</v>
      </c>
      <c r="AK77">
        <v>3.2111756976646477</v>
      </c>
    </row>
    <row r="78" spans="1:37" x14ac:dyDescent="0.2">
      <c r="A78" t="s">
        <v>20</v>
      </c>
      <c r="B78" t="s">
        <v>171</v>
      </c>
    </row>
    <row r="79" spans="1:37" x14ac:dyDescent="0.2">
      <c r="A79" t="s">
        <v>20</v>
      </c>
      <c r="B79" t="s">
        <v>173</v>
      </c>
    </row>
    <row r="80" spans="1:37" x14ac:dyDescent="0.2">
      <c r="A80" t="s">
        <v>20</v>
      </c>
      <c r="B80" t="s">
        <v>175</v>
      </c>
    </row>
    <row r="81" spans="1:37" x14ac:dyDescent="0.2">
      <c r="A81" t="s">
        <v>20</v>
      </c>
      <c r="B81" t="s">
        <v>177</v>
      </c>
      <c r="C81">
        <v>1.4995882722458886E-3</v>
      </c>
      <c r="D81">
        <v>2.8993764243987474E-2</v>
      </c>
      <c r="E81">
        <v>-0.91255475513518514</v>
      </c>
      <c r="F81">
        <v>-2.7515031915716075E-2</v>
      </c>
      <c r="G81">
        <v>0</v>
      </c>
      <c r="H81">
        <v>4.4725211633685813E-2</v>
      </c>
      <c r="I81">
        <v>2.2318327114479987E-2</v>
      </c>
      <c r="J81">
        <v>1.1743177436430003</v>
      </c>
      <c r="K81">
        <v>1.9098057992903428E-2</v>
      </c>
      <c r="L81">
        <v>3.8192347160618922E-2</v>
      </c>
      <c r="M81">
        <v>-0.80126882791377807</v>
      </c>
      <c r="N81">
        <v>-1.1929793787419363</v>
      </c>
      <c r="O81">
        <v>5.918182718834597E-3</v>
      </c>
      <c r="P81">
        <v>-0.10179335925180988</v>
      </c>
      <c r="Q81">
        <v>-0.1102687440163963</v>
      </c>
      <c r="R81">
        <v>-1.0576186647581309E-2</v>
      </c>
      <c r="S81">
        <v>-1.7750467887013954E-2</v>
      </c>
      <c r="T81">
        <v>-0.22238840553452266</v>
      </c>
      <c r="U81">
        <v>-0.31367554671829057</v>
      </c>
      <c r="V81">
        <v>-4.4820109180608692E-2</v>
      </c>
      <c r="W81">
        <v>-0.68483308058792447</v>
      </c>
      <c r="X81">
        <v>-38.743309588870048</v>
      </c>
      <c r="Y81">
        <v>5.4662988311446075</v>
      </c>
      <c r="Z81">
        <v>0.24564524020222867</v>
      </c>
      <c r="AA81">
        <v>4.0489918377294251E-2</v>
      </c>
      <c r="AB81">
        <v>0.10378648225169274</v>
      </c>
      <c r="AC81">
        <v>-0.30195113867649503</v>
      </c>
      <c r="AD81">
        <v>8.2890652223548481E-2</v>
      </c>
      <c r="AE81">
        <v>1.1030303133729191</v>
      </c>
      <c r="AF81">
        <v>0.51424464488473776</v>
      </c>
      <c r="AG81">
        <v>0.10599842795915401</v>
      </c>
      <c r="AH81">
        <v>-0.63080570456931384</v>
      </c>
      <c r="AI81">
        <v>1.5956395056664516</v>
      </c>
      <c r="AJ81">
        <v>0.29247451113825174</v>
      </c>
      <c r="AK81">
        <v>1.458659981929971</v>
      </c>
    </row>
    <row r="82" spans="1:37" x14ac:dyDescent="0.2">
      <c r="A82" t="s">
        <v>20</v>
      </c>
      <c r="B82" t="s">
        <v>180</v>
      </c>
    </row>
    <row r="83" spans="1:37" x14ac:dyDescent="0.2">
      <c r="A83" t="s">
        <v>20</v>
      </c>
      <c r="B83" t="s">
        <v>182</v>
      </c>
      <c r="C83">
        <v>6.8258569540946834E-2</v>
      </c>
      <c r="D83">
        <v>0.10296131156766974</v>
      </c>
      <c r="E83">
        <v>4.7409010787545003E-2</v>
      </c>
      <c r="F83">
        <v>0</v>
      </c>
      <c r="G83">
        <v>0</v>
      </c>
      <c r="H83">
        <v>0.21612940113570467</v>
      </c>
      <c r="I83">
        <v>1.048639329108016E-2</v>
      </c>
      <c r="J83">
        <v>0.94578402956893903</v>
      </c>
      <c r="K83">
        <v>-1.4413873969586488E-3</v>
      </c>
      <c r="L83">
        <v>9.270587548666076E-2</v>
      </c>
      <c r="M83">
        <v>-9.6557218985058479E-2</v>
      </c>
      <c r="N83">
        <v>-7.0718171479406566E-2</v>
      </c>
      <c r="O83">
        <v>0.17820735799398846</v>
      </c>
      <c r="P83">
        <v>1.3869582433576721E-2</v>
      </c>
      <c r="Q83">
        <v>2.4246718399428824E-3</v>
      </c>
      <c r="R83">
        <v>0.23944738858690418</v>
      </c>
      <c r="S83">
        <v>4.5419338208243509E-2</v>
      </c>
      <c r="T83">
        <v>0.19662565626422768</v>
      </c>
      <c r="U83">
        <v>-3.2997412323034048E-2</v>
      </c>
      <c r="V83">
        <v>-2.4323606052107677E-2</v>
      </c>
      <c r="W83">
        <v>-5.3756378565420149E-2</v>
      </c>
      <c r="X83">
        <v>-13.042146471428413</v>
      </c>
      <c r="Y83">
        <v>3.1631935989911142</v>
      </c>
      <c r="Z83">
        <v>8.2470987724883149E-2</v>
      </c>
      <c r="AA83">
        <v>1.4672749787385544E-2</v>
      </c>
      <c r="AB83">
        <v>7.9360968824186084E-2</v>
      </c>
      <c r="AC83">
        <v>-8.7987292196560318E-2</v>
      </c>
      <c r="AD83">
        <v>2.75151247911435E-2</v>
      </c>
      <c r="AE83">
        <v>0.23039610726585824</v>
      </c>
      <c r="AF83">
        <v>8.9440095456581492E-2</v>
      </c>
      <c r="AG83">
        <v>0.11262311337312658</v>
      </c>
      <c r="AH83">
        <v>0.25314249789097532</v>
      </c>
      <c r="AI83">
        <v>0.90737228040762119</v>
      </c>
      <c r="AJ83">
        <v>2.3236377425678079E-2</v>
      </c>
      <c r="AK83">
        <v>0.17970824867199386</v>
      </c>
    </row>
    <row r="84" spans="1:37" x14ac:dyDescent="0.2">
      <c r="A84" t="s">
        <v>22</v>
      </c>
    </row>
    <row r="85" spans="1:37" x14ac:dyDescent="0.2">
      <c r="A85" t="s">
        <v>22</v>
      </c>
      <c r="B85" t="s">
        <v>150</v>
      </c>
    </row>
    <row r="86" spans="1:37" x14ac:dyDescent="0.2">
      <c r="A86" t="s">
        <v>22</v>
      </c>
      <c r="B86" t="s">
        <v>151</v>
      </c>
    </row>
    <row r="87" spans="1:37" x14ac:dyDescent="0.2">
      <c r="A87" t="s">
        <v>22</v>
      </c>
      <c r="B87" t="s">
        <v>153</v>
      </c>
      <c r="C87">
        <v>1.0168591093096957</v>
      </c>
      <c r="D87">
        <v>-0.16031028348519216</v>
      </c>
      <c r="E87">
        <v>0.21396407594099509</v>
      </c>
      <c r="F87">
        <v>-1.5580408116283389</v>
      </c>
      <c r="G87">
        <v>-7.5471634629951462E-2</v>
      </c>
      <c r="H87">
        <v>0.17641955577638946</v>
      </c>
      <c r="I87">
        <v>-2.674231551139469</v>
      </c>
      <c r="J87">
        <v>0.2261637922529908</v>
      </c>
      <c r="K87">
        <v>-1.9691890555989522E-2</v>
      </c>
      <c r="L87">
        <v>-1.2418832929818935E-2</v>
      </c>
      <c r="M87">
        <v>-0.16569213859003185</v>
      </c>
      <c r="N87">
        <v>-0.27158645730522224</v>
      </c>
      <c r="O87">
        <v>-0.17952718867566553</v>
      </c>
      <c r="P87">
        <v>-9.5631436281022886E-2</v>
      </c>
      <c r="Q87">
        <v>-3.8019589480361438E-2</v>
      </c>
      <c r="R87">
        <v>0.50656975288455275</v>
      </c>
      <c r="S87">
        <v>-0.90608746368982462</v>
      </c>
      <c r="T87">
        <v>-0.17637372199329571</v>
      </c>
      <c r="U87">
        <v>-2.245463087573607E-2</v>
      </c>
      <c r="V87">
        <v>2.5683976222004024E-3</v>
      </c>
      <c r="W87">
        <v>-0.23633848676479596</v>
      </c>
      <c r="X87">
        <v>-1.7558820564228199</v>
      </c>
      <c r="Y87">
        <v>0.1477028155535926</v>
      </c>
      <c r="Z87">
        <v>3.2603977128090204E-2</v>
      </c>
      <c r="AA87">
        <v>0</v>
      </c>
      <c r="AB87">
        <v>0</v>
      </c>
      <c r="AC87">
        <v>0.57917250274158305</v>
      </c>
      <c r="AD87">
        <v>0</v>
      </c>
      <c r="AE87">
        <v>0</v>
      </c>
      <c r="AF87">
        <v>0</v>
      </c>
      <c r="AG87">
        <v>0.48823263739441725</v>
      </c>
      <c r="AH87">
        <v>0.62437266697051208</v>
      </c>
      <c r="AI87">
        <v>1.3670687494246736</v>
      </c>
      <c r="AJ87">
        <v>0</v>
      </c>
      <c r="AK87">
        <v>1.9800000000000006</v>
      </c>
    </row>
    <row r="88" spans="1:37" x14ac:dyDescent="0.2">
      <c r="A88" t="s">
        <v>22</v>
      </c>
      <c r="B88" t="s">
        <v>156</v>
      </c>
    </row>
    <row r="89" spans="1:37" x14ac:dyDescent="0.2">
      <c r="A89" t="s">
        <v>22</v>
      </c>
      <c r="B89" t="s">
        <v>158</v>
      </c>
      <c r="C89">
        <v>3.395032400975972</v>
      </c>
      <c r="D89">
        <v>-0.57873624181199346</v>
      </c>
      <c r="E89">
        <v>0.36979097328191091</v>
      </c>
      <c r="F89">
        <v>-4.2789485503988738</v>
      </c>
      <c r="G89">
        <v>-0.1215329169322039</v>
      </c>
      <c r="H89">
        <v>0.4415468773941833</v>
      </c>
      <c r="I89">
        <v>-4.2836309175058584</v>
      </c>
      <c r="J89">
        <v>0.64511413340190749</v>
      </c>
      <c r="K89">
        <v>-0.27751921125054702</v>
      </c>
      <c r="L89">
        <v>-6.2094716734007127E-2</v>
      </c>
      <c r="M89">
        <v>-0.55433037776837901</v>
      </c>
      <c r="N89">
        <v>-0.8446295091598901</v>
      </c>
      <c r="O89">
        <v>-0.91356453261733472</v>
      </c>
      <c r="P89">
        <v>-0.23905903745080725</v>
      </c>
      <c r="Q89">
        <v>-0.33084542392493188</v>
      </c>
      <c r="R89">
        <v>-1.281182463200552</v>
      </c>
      <c r="S89">
        <v>-2.6848891960900758</v>
      </c>
      <c r="T89">
        <v>-0.67620414356347114</v>
      </c>
      <c r="U89">
        <v>-0.13490457468668071</v>
      </c>
      <c r="V89">
        <v>-0.32872222710942101</v>
      </c>
      <c r="W89">
        <v>-0.64048149488372363</v>
      </c>
      <c r="X89">
        <v>-15.738257863381772</v>
      </c>
      <c r="Y89">
        <v>0.16367919756201149</v>
      </c>
      <c r="Z89">
        <v>7.7208068117675221E-2</v>
      </c>
      <c r="AA89">
        <v>-8.0424100331522269E-4</v>
      </c>
      <c r="AB89">
        <v>0.25410946076277557</v>
      </c>
      <c r="AC89">
        <v>1.2094254767564778</v>
      </c>
      <c r="AD89">
        <v>2.3739976869108705E-2</v>
      </c>
      <c r="AE89">
        <v>0</v>
      </c>
      <c r="AF89">
        <v>0</v>
      </c>
      <c r="AG89">
        <v>1.7339018689109604</v>
      </c>
      <c r="AH89">
        <v>-5.6271944331900081E-2</v>
      </c>
      <c r="AI89">
        <v>0.60063950701481383</v>
      </c>
      <c r="AJ89">
        <v>0</v>
      </c>
      <c r="AK89">
        <v>4.4592268479184369</v>
      </c>
    </row>
    <row r="90" spans="1:37" x14ac:dyDescent="0.2">
      <c r="A90" t="s">
        <v>22</v>
      </c>
      <c r="B90" t="s">
        <v>161</v>
      </c>
    </row>
    <row r="91" spans="1:37" x14ac:dyDescent="0.2">
      <c r="A91" t="s">
        <v>22</v>
      </c>
      <c r="B91" t="s">
        <v>163</v>
      </c>
      <c r="C91">
        <v>0.35935640056473961</v>
      </c>
      <c r="D91">
        <v>-0.74975604120779438</v>
      </c>
      <c r="E91">
        <v>-0.58703322143361159</v>
      </c>
      <c r="F91">
        <v>-2.0656924459820969</v>
      </c>
      <c r="G91">
        <v>-5.4442293206618461E-2</v>
      </c>
      <c r="H91">
        <v>0.18718557298737171</v>
      </c>
      <c r="I91">
        <v>-0.62957095045735234</v>
      </c>
      <c r="J91">
        <v>1.3965439096796848</v>
      </c>
      <c r="K91">
        <v>-0.29458295189814032</v>
      </c>
      <c r="L91">
        <v>-0.1078537114371716</v>
      </c>
      <c r="M91">
        <v>-0.97193066032864195</v>
      </c>
      <c r="N91">
        <v>-1.4852144409765327</v>
      </c>
      <c r="O91">
        <v>-0.93017790218204488</v>
      </c>
      <c r="P91">
        <v>-0.32118107396172024</v>
      </c>
      <c r="Q91">
        <v>-0.4979943466930431</v>
      </c>
      <c r="R91">
        <v>-0.9480834305005672</v>
      </c>
      <c r="S91">
        <v>-2.3657216619415666</v>
      </c>
      <c r="T91">
        <v>-0.7019746990656992</v>
      </c>
      <c r="U91">
        <v>-0.25314660416203172</v>
      </c>
      <c r="V91">
        <v>-0.35366553931956707</v>
      </c>
      <c r="W91">
        <v>-1.032600694287068</v>
      </c>
      <c r="X91">
        <v>-15.809173644078108</v>
      </c>
      <c r="Y91">
        <v>0.88563754826935104</v>
      </c>
      <c r="Z91">
        <v>0.22074523917371366</v>
      </c>
      <c r="AA91">
        <v>-4.5146410739363213E-3</v>
      </c>
      <c r="AB91">
        <v>0.36790237634157308</v>
      </c>
      <c r="AC91">
        <v>1.4122276601582966</v>
      </c>
      <c r="AD91">
        <v>2.302297518156686E-3</v>
      </c>
      <c r="AE91">
        <v>0.3446722976147959</v>
      </c>
      <c r="AF91">
        <v>0.43315384602102946</v>
      </c>
      <c r="AG91">
        <v>-3.2941630090193454</v>
      </c>
      <c r="AH91">
        <v>1.9571620771464098</v>
      </c>
      <c r="AI91">
        <v>0.5399185038113794</v>
      </c>
      <c r="AJ91">
        <v>0</v>
      </c>
      <c r="AK91">
        <v>-4.4460555388734591</v>
      </c>
    </row>
    <row r="92" spans="1:37" x14ac:dyDescent="0.2">
      <c r="A92" t="s">
        <v>22</v>
      </c>
      <c r="B92" t="s">
        <v>166</v>
      </c>
    </row>
    <row r="93" spans="1:37" x14ac:dyDescent="0.2">
      <c r="A93" t="s">
        <v>22</v>
      </c>
      <c r="B93" t="s">
        <v>168</v>
      </c>
      <c r="C93">
        <v>-4.2820852311418482</v>
      </c>
      <c r="D93">
        <v>-0.44419693233868762</v>
      </c>
      <c r="E93">
        <v>-0.62349520313225781</v>
      </c>
      <c r="F93">
        <v>-1.0514117889080568</v>
      </c>
      <c r="G93">
        <v>-3.7296397625804383E-2</v>
      </c>
      <c r="H93">
        <v>0.70836960909010438</v>
      </c>
      <c r="I93">
        <v>-0.14011934969842524</v>
      </c>
      <c r="J93">
        <v>1.6028779005084117</v>
      </c>
      <c r="K93">
        <v>-0.14478161593016725</v>
      </c>
      <c r="L93">
        <v>0.2289716727134401</v>
      </c>
      <c r="M93">
        <v>-0.87513048130747695</v>
      </c>
      <c r="N93">
        <v>-1.5046990085767293</v>
      </c>
      <c r="O93">
        <v>-0.61697168188689666</v>
      </c>
      <c r="P93">
        <v>-0.23251839977882188</v>
      </c>
      <c r="Q93">
        <v>-0.28262621137029276</v>
      </c>
      <c r="R93">
        <v>-0.40619741792628172</v>
      </c>
      <c r="S93">
        <v>-1.4715944294672736</v>
      </c>
      <c r="T93">
        <v>-0.37174212737858792</v>
      </c>
      <c r="U93">
        <v>-0.23227889972546201</v>
      </c>
      <c r="V93">
        <v>-0.22033938841347447</v>
      </c>
      <c r="W93">
        <v>-0.82716559888839991</v>
      </c>
      <c r="X93">
        <v>-23.983838973997575</v>
      </c>
      <c r="Y93">
        <v>1.8590120534565431</v>
      </c>
      <c r="Z93">
        <v>0.20195385137984762</v>
      </c>
      <c r="AA93">
        <v>-3.0928133021929337E-3</v>
      </c>
      <c r="AB93">
        <v>0.38020393919550632</v>
      </c>
      <c r="AC93">
        <v>1.1121762204728709</v>
      </c>
      <c r="AD93">
        <v>6.0562822388938869E-3</v>
      </c>
      <c r="AE93">
        <v>0.92322443481886207</v>
      </c>
      <c r="AF93">
        <v>9.0867689877444979E-2</v>
      </c>
      <c r="AG93">
        <v>-0.24351695726745903</v>
      </c>
      <c r="AH93">
        <v>-1.1886451720090663</v>
      </c>
      <c r="AI93">
        <v>0.73110086917051786</v>
      </c>
      <c r="AJ93">
        <v>0</v>
      </c>
      <c r="AK93">
        <v>2.9787854710556174</v>
      </c>
    </row>
    <row r="94" spans="1:37" x14ac:dyDescent="0.2">
      <c r="A94" t="s">
        <v>22</v>
      </c>
      <c r="B94" t="s">
        <v>171</v>
      </c>
    </row>
    <row r="95" spans="1:37" x14ac:dyDescent="0.2">
      <c r="A95" t="s">
        <v>22</v>
      </c>
      <c r="B95" t="s">
        <v>173</v>
      </c>
    </row>
    <row r="96" spans="1:37" x14ac:dyDescent="0.2">
      <c r="A96" t="s">
        <v>22</v>
      </c>
      <c r="B96" t="s">
        <v>175</v>
      </c>
    </row>
    <row r="97" spans="1:37" x14ac:dyDescent="0.2">
      <c r="A97" t="s">
        <v>22</v>
      </c>
      <c r="B97" t="s">
        <v>177</v>
      </c>
      <c r="C97">
        <v>0.19835032968060254</v>
      </c>
      <c r="D97">
        <v>0.11136783506906056</v>
      </c>
      <c r="E97">
        <v>-0.82673932497554958</v>
      </c>
      <c r="F97">
        <v>0</v>
      </c>
      <c r="G97">
        <v>0</v>
      </c>
      <c r="H97">
        <v>0.72127105549017001</v>
      </c>
      <c r="I97">
        <v>2.9757769485973314E-2</v>
      </c>
      <c r="J97">
        <v>1.2951553817232466</v>
      </c>
      <c r="K97">
        <v>1.8195341872795479E-2</v>
      </c>
      <c r="L97">
        <v>6.2614863562530765E-2</v>
      </c>
      <c r="M97">
        <v>-0.57162769335712482</v>
      </c>
      <c r="N97">
        <v>-0.83230330464694124</v>
      </c>
      <c r="O97">
        <v>0.1213824974664246</v>
      </c>
      <c r="P97">
        <v>-1.3975210377094094E-2</v>
      </c>
      <c r="Q97">
        <v>-5.3263220443742432E-2</v>
      </c>
      <c r="R97">
        <v>0.24905872157896169</v>
      </c>
      <c r="S97">
        <v>0.12485518726742931</v>
      </c>
      <c r="T97">
        <v>-0.20154602131427302</v>
      </c>
      <c r="U97">
        <v>-0.23077751688745862</v>
      </c>
      <c r="V97">
        <v>2.8407373541150527E-3</v>
      </c>
      <c r="W97">
        <v>-0.42420707487966169</v>
      </c>
      <c r="X97">
        <v>-31.492742329389273</v>
      </c>
      <c r="Y97">
        <v>5.1476628008791128</v>
      </c>
      <c r="Z97">
        <v>0.25725943316463984</v>
      </c>
      <c r="AA97">
        <v>4.1679969168620733E-2</v>
      </c>
      <c r="AB97">
        <v>4.0922298260624212E-2</v>
      </c>
      <c r="AC97">
        <v>-0.31341008460440589</v>
      </c>
      <c r="AD97">
        <v>8.842410911912113E-2</v>
      </c>
      <c r="AE97">
        <v>0.78012370195459324</v>
      </c>
      <c r="AF97">
        <v>0.66042785342315535</v>
      </c>
      <c r="AG97">
        <v>0.10490913228563238</v>
      </c>
      <c r="AH97">
        <v>-0.80517163541140868</v>
      </c>
      <c r="AI97">
        <v>1.3798266984489942</v>
      </c>
      <c r="AJ97">
        <v>0.27522812048823969</v>
      </c>
      <c r="AK97">
        <v>0.6430866992261155</v>
      </c>
    </row>
    <row r="98" spans="1:37" x14ac:dyDescent="0.2">
      <c r="A98" t="s">
        <v>22</v>
      </c>
      <c r="B98" t="s">
        <v>180</v>
      </c>
    </row>
    <row r="99" spans="1:37" x14ac:dyDescent="0.2">
      <c r="A99" t="s">
        <v>22</v>
      </c>
      <c r="B99" t="s">
        <v>182</v>
      </c>
      <c r="C99">
        <v>-1.3270416449148448E-2</v>
      </c>
      <c r="D99">
        <v>2.1212735278947958E-2</v>
      </c>
      <c r="E99">
        <v>8.1098022779224732E-2</v>
      </c>
      <c r="F99">
        <v>0</v>
      </c>
      <c r="G99">
        <v>0</v>
      </c>
      <c r="H99">
        <v>0.44504605355331339</v>
      </c>
      <c r="I99">
        <v>1.4973439616523573E-2</v>
      </c>
      <c r="J99">
        <v>0.11207754824149418</v>
      </c>
      <c r="K99">
        <v>1.9258041959916095E-2</v>
      </c>
      <c r="L99">
        <v>-3.3625517739676036E-2</v>
      </c>
      <c r="M99">
        <v>-0.12570346580376734</v>
      </c>
      <c r="N99">
        <v>-8.5560446349792263E-2</v>
      </c>
      <c r="O99">
        <v>5.6090827729608383E-2</v>
      </c>
      <c r="P99">
        <v>-2.126427970661654E-2</v>
      </c>
      <c r="Q99">
        <v>4.1611497562949906E-2</v>
      </c>
      <c r="R99">
        <v>-8.8582653327236471E-2</v>
      </c>
      <c r="S99">
        <v>5.2553757867851381E-2</v>
      </c>
      <c r="T99">
        <v>5.960219248265175E-2</v>
      </c>
      <c r="U99">
        <v>-3.8234849620917943E-2</v>
      </c>
      <c r="V99">
        <v>-5.6835128275878055E-3</v>
      </c>
      <c r="W99">
        <v>-8.2758708765500288E-2</v>
      </c>
      <c r="X99">
        <v>-9.7641521990036004</v>
      </c>
      <c r="Y99">
        <v>2.3380067317868516</v>
      </c>
      <c r="Z99">
        <v>5.7796555315891673E-2</v>
      </c>
      <c r="AA99">
        <v>6.6176762639526959E-3</v>
      </c>
      <c r="AB99">
        <v>5.8320920128738907E-2</v>
      </c>
      <c r="AC99">
        <v>-0.16726420003900166</v>
      </c>
      <c r="AD99">
        <v>-3.1137846174801587E-3</v>
      </c>
      <c r="AE99">
        <v>0.19539829649664853</v>
      </c>
      <c r="AF99">
        <v>4.392681652529995E-2</v>
      </c>
      <c r="AG99">
        <v>-1.612925690310843E-2</v>
      </c>
      <c r="AH99">
        <v>1.1859606954748889</v>
      </c>
      <c r="AI99">
        <v>0.71882943981028991</v>
      </c>
      <c r="AJ99">
        <v>6.8354080334592227E-2</v>
      </c>
      <c r="AK99">
        <v>0.21081252837040498</v>
      </c>
    </row>
    <row r="100" spans="1:37" x14ac:dyDescent="0.2">
      <c r="A100" t="s">
        <v>24</v>
      </c>
    </row>
    <row r="101" spans="1:37" x14ac:dyDescent="0.2">
      <c r="A101" t="s">
        <v>24</v>
      </c>
      <c r="B101" t="s">
        <v>150</v>
      </c>
    </row>
    <row r="102" spans="1:37" x14ac:dyDescent="0.2">
      <c r="A102" t="s">
        <v>24</v>
      </c>
      <c r="B102" t="s">
        <v>151</v>
      </c>
    </row>
    <row r="103" spans="1:37" x14ac:dyDescent="0.2">
      <c r="A103" t="s">
        <v>24</v>
      </c>
      <c r="B103" t="s">
        <v>153</v>
      </c>
      <c r="C103">
        <v>1.0166975336608712</v>
      </c>
      <c r="D103">
        <v>-0.13336133351719481</v>
      </c>
      <c r="E103">
        <v>0.1392884949813904</v>
      </c>
      <c r="F103">
        <v>-1.8053214287902168</v>
      </c>
      <c r="G103">
        <v>-6.3646457250953983E-2</v>
      </c>
      <c r="H103">
        <v>6.1867679833911948E-2</v>
      </c>
      <c r="I103">
        <v>-2.9018784877071644</v>
      </c>
      <c r="J103">
        <v>0.19998906496690805</v>
      </c>
      <c r="K103">
        <v>-7.4174392704831282E-2</v>
      </c>
      <c r="L103">
        <v>-1.584132783942338E-2</v>
      </c>
      <c r="M103">
        <v>-5.2166770955176744E-2</v>
      </c>
      <c r="N103">
        <v>-0.10684018650720839</v>
      </c>
      <c r="O103">
        <v>-0.17806411954455958</v>
      </c>
      <c r="P103">
        <v>-9.4612691012231909E-2</v>
      </c>
      <c r="Q103">
        <v>-1.5416861161243745E-3</v>
      </c>
      <c r="R103">
        <v>0.48272975865819134</v>
      </c>
      <c r="S103">
        <v>-1.102463834147315</v>
      </c>
      <c r="T103">
        <v>-0.16658270562685162</v>
      </c>
      <c r="U103">
        <v>-2.7477342642702518E-2</v>
      </c>
      <c r="V103">
        <v>-1.3802942831638965E-2</v>
      </c>
      <c r="W103">
        <v>-8.8889741422409241E-2</v>
      </c>
      <c r="X103">
        <v>0.58729020658530828</v>
      </c>
      <c r="Y103">
        <v>0.16823602834579054</v>
      </c>
      <c r="Z103">
        <v>6.7931264414014716E-2</v>
      </c>
      <c r="AA103">
        <v>0</v>
      </c>
      <c r="AB103">
        <v>0</v>
      </c>
      <c r="AC103">
        <v>0.6132846111465895</v>
      </c>
      <c r="AD103">
        <v>0</v>
      </c>
      <c r="AE103">
        <v>0</v>
      </c>
      <c r="AF103">
        <v>0</v>
      </c>
      <c r="AG103">
        <v>0.52754200174616672</v>
      </c>
      <c r="AH103">
        <v>1.5557769349874131</v>
      </c>
      <c r="AI103">
        <v>1.4059669205063612</v>
      </c>
      <c r="AJ103">
        <v>0</v>
      </c>
      <c r="AK103">
        <v>1.97</v>
      </c>
    </row>
    <row r="104" spans="1:37" x14ac:dyDescent="0.2">
      <c r="A104" t="s">
        <v>24</v>
      </c>
      <c r="B104" t="s">
        <v>156</v>
      </c>
    </row>
    <row r="105" spans="1:37" x14ac:dyDescent="0.2">
      <c r="A105" t="s">
        <v>24</v>
      </c>
      <c r="B105" t="s">
        <v>158</v>
      </c>
      <c r="C105">
        <v>3.1291969505030259</v>
      </c>
      <c r="D105">
        <v>-0.66587302459694842</v>
      </c>
      <c r="E105">
        <v>0.46353266001843596</v>
      </c>
      <c r="F105">
        <v>-3.9538523544098316</v>
      </c>
      <c r="G105">
        <v>-0.13335809431120138</v>
      </c>
      <c r="H105">
        <v>0.56189884832108961</v>
      </c>
      <c r="I105">
        <v>-3.975638003326035</v>
      </c>
      <c r="J105">
        <v>0.64476042087101459</v>
      </c>
      <c r="K105">
        <v>-0.27686134245966665</v>
      </c>
      <c r="L105">
        <v>-8.5115189963930415E-2</v>
      </c>
      <c r="M105">
        <v>-0.61903077982466481</v>
      </c>
      <c r="N105">
        <v>-0.99815339843942663</v>
      </c>
      <c r="O105">
        <v>-0.91649067087954661</v>
      </c>
      <c r="P105">
        <v>-0.25408213434791049</v>
      </c>
      <c r="Q105">
        <v>-0.41910703016615569</v>
      </c>
      <c r="R105">
        <v>-1.278186932317233</v>
      </c>
      <c r="S105">
        <v>-2.4213314357392326</v>
      </c>
      <c r="T105">
        <v>-0.6683117914750949</v>
      </c>
      <c r="U105">
        <v>-0.1516036328671817</v>
      </c>
      <c r="V105">
        <v>-0.36794072175407638</v>
      </c>
      <c r="W105">
        <v>-0.73797114113216988</v>
      </c>
      <c r="X105">
        <v>-13.466277420082243</v>
      </c>
      <c r="Y105">
        <v>0.11657235099161922</v>
      </c>
      <c r="Z105">
        <v>7.411020324526145E-2</v>
      </c>
      <c r="AA105">
        <v>-8.0424100331522269E-4</v>
      </c>
      <c r="AB105">
        <v>0.22601052315559739</v>
      </c>
      <c r="AC105">
        <v>1.122008313337159</v>
      </c>
      <c r="AD105">
        <v>0</v>
      </c>
      <c r="AE105">
        <v>4.5326187349922213E-2</v>
      </c>
      <c r="AF105">
        <v>0</v>
      </c>
      <c r="AG105">
        <v>1.8126839405813318</v>
      </c>
      <c r="AH105">
        <v>0.15933948172970447</v>
      </c>
      <c r="AI105">
        <v>0.47004574716433556</v>
      </c>
      <c r="AJ105">
        <v>0</v>
      </c>
      <c r="AK105">
        <v>4.4851147959183661</v>
      </c>
    </row>
    <row r="106" spans="1:37" x14ac:dyDescent="0.2">
      <c r="A106" t="s">
        <v>24</v>
      </c>
      <c r="B106" t="s">
        <v>161</v>
      </c>
    </row>
    <row r="107" spans="1:37" x14ac:dyDescent="0.2">
      <c r="A107" t="s">
        <v>24</v>
      </c>
      <c r="B107" t="s">
        <v>163</v>
      </c>
      <c r="C107">
        <v>0.46170891347054166</v>
      </c>
      <c r="D107">
        <v>-0.71215289974555573</v>
      </c>
      <c r="E107">
        <v>-0.67232370671861341</v>
      </c>
      <c r="F107">
        <v>-2.1415392039191157</v>
      </c>
      <c r="G107">
        <v>-5.4464780729628216E-2</v>
      </c>
      <c r="H107">
        <v>8.2864774343838654E-2</v>
      </c>
      <c r="I107">
        <v>-0.71320253150171065</v>
      </c>
      <c r="J107">
        <v>1.4129118829193177</v>
      </c>
      <c r="K107">
        <v>-0.25924030574841284</v>
      </c>
      <c r="L107">
        <v>-2.4964934647316195E-2</v>
      </c>
      <c r="M107">
        <v>-1.0035725839085767</v>
      </c>
      <c r="N107">
        <v>-1.4693503529326484</v>
      </c>
      <c r="O107">
        <v>-0.96370215707771645</v>
      </c>
      <c r="P107">
        <v>-0.31884452897473459</v>
      </c>
      <c r="Q107">
        <v>-0.40540769493214512</v>
      </c>
      <c r="R107">
        <v>-0.7859595354478417</v>
      </c>
      <c r="S107">
        <v>-2.3450564018607531</v>
      </c>
      <c r="T107">
        <v>-0.64377319439092195</v>
      </c>
      <c r="U107">
        <v>-0.23315321924547927</v>
      </c>
      <c r="V107">
        <v>-0.29969536532003804</v>
      </c>
      <c r="W107">
        <v>-0.99490130048354675</v>
      </c>
      <c r="X107">
        <v>-21.806115795804438</v>
      </c>
      <c r="Y107">
        <v>0.85657866231313873</v>
      </c>
      <c r="Z107">
        <v>0.2102695134094032</v>
      </c>
      <c r="AA107">
        <v>3.6296002601517156E-2</v>
      </c>
      <c r="AB107">
        <v>0.4274023100161487</v>
      </c>
      <c r="AC107">
        <v>1.5034191717604692</v>
      </c>
      <c r="AD107">
        <v>0</v>
      </c>
      <c r="AE107">
        <v>0.30777284806903316</v>
      </c>
      <c r="AF107">
        <v>0.47881789849298939</v>
      </c>
      <c r="AG107">
        <v>-3.3578227486104533</v>
      </c>
      <c r="AH107">
        <v>-1.0913224000209238</v>
      </c>
      <c r="AI107">
        <v>0.67613831159962823</v>
      </c>
      <c r="AJ107">
        <v>0</v>
      </c>
      <c r="AK107">
        <v>-4.4870620568892017</v>
      </c>
    </row>
    <row r="108" spans="1:37" x14ac:dyDescent="0.2">
      <c r="A108" t="s">
        <v>24</v>
      </c>
      <c r="B108" t="s">
        <v>166</v>
      </c>
    </row>
    <row r="109" spans="1:37" x14ac:dyDescent="0.2">
      <c r="A109" t="s">
        <v>24</v>
      </c>
      <c r="B109" t="s">
        <v>168</v>
      </c>
      <c r="C109">
        <v>-4.1465557666565713</v>
      </c>
      <c r="D109">
        <v>-0.41494902944414713</v>
      </c>
      <c r="E109">
        <v>-0.70529316359252792</v>
      </c>
      <c r="F109">
        <v>-1.0517946955628454</v>
      </c>
      <c r="G109">
        <v>-3.731051435465594E-2</v>
      </c>
      <c r="H109">
        <v>0.624296509345041</v>
      </c>
      <c r="I109">
        <v>-0.13451142555234205</v>
      </c>
      <c r="J109">
        <v>1.5991645240939136</v>
      </c>
      <c r="K109">
        <v>-0.16812182971724798</v>
      </c>
      <c r="L109">
        <v>8.1889337871372758E-2</v>
      </c>
      <c r="M109">
        <v>-0.90549580484411063</v>
      </c>
      <c r="N109">
        <v>-1.5954907244176968</v>
      </c>
      <c r="O109">
        <v>-0.54407445452020897</v>
      </c>
      <c r="P109">
        <v>-0.18411623110626807</v>
      </c>
      <c r="Q109">
        <v>-0.3269460527049407</v>
      </c>
      <c r="R109">
        <v>-0.50759381159065153</v>
      </c>
      <c r="S109">
        <v>-1.5667998745129623</v>
      </c>
      <c r="T109">
        <v>-0.46258621438468572</v>
      </c>
      <c r="U109">
        <v>-0.2213683387637343</v>
      </c>
      <c r="V109">
        <v>-0.23346282271162347</v>
      </c>
      <c r="W109">
        <v>-0.93771586130181017</v>
      </c>
      <c r="X109">
        <v>-25.466975944354367</v>
      </c>
      <c r="Y109">
        <v>1.7641143507278891</v>
      </c>
      <c r="Z109">
        <v>0.241720804760234</v>
      </c>
      <c r="AA109">
        <v>-4.1527564952232671E-2</v>
      </c>
      <c r="AB109">
        <v>0.32650572504997422</v>
      </c>
      <c r="AC109">
        <v>1.1521594995830688</v>
      </c>
      <c r="AD109">
        <v>3.9234892237130309E-2</v>
      </c>
      <c r="AE109">
        <v>1.0179374904834555</v>
      </c>
      <c r="AF109">
        <v>8.3619587066882106E-2</v>
      </c>
      <c r="AG109">
        <v>-0.26646760317476587</v>
      </c>
      <c r="AH109">
        <v>0.82167742821659007</v>
      </c>
      <c r="AI109">
        <v>0.62998583768261796</v>
      </c>
      <c r="AJ109">
        <v>0</v>
      </c>
      <c r="AK109">
        <v>2.9353595760787279</v>
      </c>
    </row>
    <row r="110" spans="1:37" x14ac:dyDescent="0.2">
      <c r="A110" t="s">
        <v>24</v>
      </c>
      <c r="B110" t="s">
        <v>171</v>
      </c>
    </row>
    <row r="111" spans="1:37" x14ac:dyDescent="0.2">
      <c r="A111" t="s">
        <v>24</v>
      </c>
      <c r="B111" t="s">
        <v>173</v>
      </c>
    </row>
    <row r="112" spans="1:37" x14ac:dyDescent="0.2">
      <c r="A112" t="s">
        <v>24</v>
      </c>
      <c r="B112" t="s">
        <v>175</v>
      </c>
    </row>
    <row r="113" spans="1:37" x14ac:dyDescent="0.2">
      <c r="A113" t="s">
        <v>24</v>
      </c>
      <c r="B113" t="s">
        <v>177</v>
      </c>
      <c r="C113">
        <v>0.20496556126999019</v>
      </c>
      <c r="D113">
        <v>6.6566062433714768E-2</v>
      </c>
      <c r="E113">
        <v>-0.7814498709278197</v>
      </c>
      <c r="F113">
        <v>0</v>
      </c>
      <c r="G113">
        <v>0</v>
      </c>
      <c r="H113">
        <v>0.80006446826200861</v>
      </c>
      <c r="I113">
        <v>3.7197211857466647E-2</v>
      </c>
      <c r="J113">
        <v>1.3251399718297159</v>
      </c>
      <c r="K113">
        <v>3.8581050771331671E-2</v>
      </c>
      <c r="L113">
        <v>0.10637679229505648</v>
      </c>
      <c r="M113">
        <v>-0.59032094873760066</v>
      </c>
      <c r="N113">
        <v>-0.78618306376490577</v>
      </c>
      <c r="O113">
        <v>7.7800695855787305E-2</v>
      </c>
      <c r="P113">
        <v>-8.0161261143230467E-2</v>
      </c>
      <c r="Q113">
        <v>-3.490025844666933E-2</v>
      </c>
      <c r="R113">
        <v>4.0819051089024505E-2</v>
      </c>
      <c r="S113">
        <v>0.22813621485992408</v>
      </c>
      <c r="T113">
        <v>-6.1365041248006014E-2</v>
      </c>
      <c r="U113">
        <v>-0.26284552280745044</v>
      </c>
      <c r="V113">
        <v>-2.3098233104541732E-2</v>
      </c>
      <c r="W113">
        <v>-0.38298049027978742</v>
      </c>
      <c r="X113">
        <v>-23.582198232456406</v>
      </c>
      <c r="Y113">
        <v>5.7742575177554967</v>
      </c>
      <c r="Z113">
        <v>0.25226314501839775</v>
      </c>
      <c r="AA113">
        <v>3.9265434999115195E-2</v>
      </c>
      <c r="AB113">
        <v>1.7915898715979317E-2</v>
      </c>
      <c r="AC113">
        <v>-0.33338750465754519</v>
      </c>
      <c r="AD113">
        <v>8.6592080967322405E-2</v>
      </c>
      <c r="AE113">
        <v>0.90109244258791765</v>
      </c>
      <c r="AF113">
        <v>0.60282591503797067</v>
      </c>
      <c r="AG113">
        <v>6.6791301630014122E-2</v>
      </c>
      <c r="AH113">
        <v>-1.2278790712761338</v>
      </c>
      <c r="AI113">
        <v>1.550789306962292</v>
      </c>
      <c r="AJ113">
        <v>0.23413195858847421</v>
      </c>
      <c r="AK113">
        <v>0.91494118932851798</v>
      </c>
    </row>
    <row r="114" spans="1:37" x14ac:dyDescent="0.2">
      <c r="A114" t="s">
        <v>24</v>
      </c>
      <c r="B114" t="s">
        <v>180</v>
      </c>
    </row>
    <row r="115" spans="1:37" x14ac:dyDescent="0.2">
      <c r="A115" t="s">
        <v>24</v>
      </c>
      <c r="B115" t="s">
        <v>182</v>
      </c>
      <c r="C115">
        <v>-7.2521656786199706E-3</v>
      </c>
      <c r="D115">
        <v>5.4223810128380068E-2</v>
      </c>
      <c r="E115">
        <v>5.8531541341449944E-2</v>
      </c>
      <c r="F115">
        <v>0</v>
      </c>
      <c r="G115">
        <v>0</v>
      </c>
      <c r="H115">
        <v>1.3978777817362342E-2</v>
      </c>
      <c r="I115">
        <v>1.6052298366250606E-3</v>
      </c>
      <c r="J115">
        <v>0.32153152091425774</v>
      </c>
      <c r="K115">
        <v>6.5227822413020942E-3</v>
      </c>
      <c r="L115">
        <v>-5.4686584216951495E-2</v>
      </c>
      <c r="M115">
        <v>-0.11904385045213739</v>
      </c>
      <c r="N115">
        <v>-0.10283998612357165</v>
      </c>
      <c r="O115">
        <v>5.4609935404327681E-2</v>
      </c>
      <c r="P115">
        <v>1.7863714356785576E-2</v>
      </c>
      <c r="Q115">
        <v>8.2284799879814852E-3</v>
      </c>
      <c r="R115">
        <v>-3.3211217202613774E-2</v>
      </c>
      <c r="S115">
        <v>3.3881417615873988E-2</v>
      </c>
      <c r="T115">
        <v>0.20580087641231937</v>
      </c>
      <c r="U115">
        <v>-2.0900836550130641E-2</v>
      </c>
      <c r="V115">
        <v>1.9934556324787855E-2</v>
      </c>
      <c r="W115">
        <v>-0.10671916859683672</v>
      </c>
      <c r="X115">
        <v>-10.618963798369585</v>
      </c>
      <c r="Y115">
        <v>2.2317172551814739</v>
      </c>
      <c r="Z115">
        <v>-9.781425459246873E-3</v>
      </c>
      <c r="AA115">
        <v>6.9469288824211481E-3</v>
      </c>
      <c r="AB115">
        <v>7.2580325087685638E-2</v>
      </c>
      <c r="AC115">
        <v>-0.16161324734059024</v>
      </c>
      <c r="AD115">
        <v>-9.4333663413444652E-3</v>
      </c>
      <c r="AE115">
        <v>8.7857691518468339E-2</v>
      </c>
      <c r="AF115">
        <v>0.11812662530227991</v>
      </c>
      <c r="AG115">
        <v>5.8609137032217429E-2</v>
      </c>
      <c r="AH115">
        <v>-0.14049837868429055</v>
      </c>
      <c r="AI115">
        <v>0.74673500175086005</v>
      </c>
      <c r="AJ115">
        <v>5.6007113710824175E-2</v>
      </c>
      <c r="AK115">
        <v>0.10119873817034541</v>
      </c>
    </row>
    <row r="116" spans="1:37" x14ac:dyDescent="0.2">
      <c r="A116" t="s">
        <v>26</v>
      </c>
    </row>
    <row r="117" spans="1:37" x14ac:dyDescent="0.2">
      <c r="A117" t="s">
        <v>26</v>
      </c>
      <c r="B117" t="s">
        <v>150</v>
      </c>
    </row>
    <row r="118" spans="1:37" x14ac:dyDescent="0.2">
      <c r="A118" t="s">
        <v>26</v>
      </c>
      <c r="B118" t="s">
        <v>151</v>
      </c>
    </row>
    <row r="119" spans="1:37" x14ac:dyDescent="0.2">
      <c r="A119" t="s">
        <v>26</v>
      </c>
      <c r="B119" t="s">
        <v>153</v>
      </c>
      <c r="C119">
        <v>0.54781572467766082</v>
      </c>
      <c r="D119">
        <v>-9.1010348488774095E-2</v>
      </c>
      <c r="E119">
        <v>0.14087733712946693</v>
      </c>
      <c r="F119">
        <v>-1.0392702861139069</v>
      </c>
      <c r="G119">
        <v>-5.7714035054856117E-2</v>
      </c>
      <c r="H119">
        <v>9.956829723270233E-2</v>
      </c>
      <c r="I119">
        <v>-2.2635743322330359</v>
      </c>
      <c r="J119">
        <v>0.15443089098788829</v>
      </c>
      <c r="K119">
        <v>-4.3131603240396332E-2</v>
      </c>
      <c r="L119">
        <v>-7.1438509596046806E-2</v>
      </c>
      <c r="M119">
        <v>-9.1577676207189374E-2</v>
      </c>
      <c r="N119">
        <v>-0.14592791607808575</v>
      </c>
      <c r="O119">
        <v>-0.17020370891861925</v>
      </c>
      <c r="P119">
        <v>-8.826930380522735E-2</v>
      </c>
      <c r="Q119">
        <v>2.8995591793828268E-2</v>
      </c>
      <c r="R119">
        <v>-0.19880391252773855</v>
      </c>
      <c r="S119">
        <v>-0.58740651163161495</v>
      </c>
      <c r="T119">
        <v>-0.19903804182633866</v>
      </c>
      <c r="U119">
        <v>-3.3920756020239695E-2</v>
      </c>
      <c r="V119">
        <v>-9.9121645178583684E-3</v>
      </c>
      <c r="W119">
        <v>-9.5464145034743986E-2</v>
      </c>
      <c r="X119">
        <v>0.25846649200324379</v>
      </c>
      <c r="Y119">
        <v>0.11513871638790615</v>
      </c>
      <c r="Z119">
        <v>5.2811688420118269E-2</v>
      </c>
      <c r="AA119">
        <v>0</v>
      </c>
      <c r="AB119">
        <v>0</v>
      </c>
      <c r="AC119">
        <v>0.42123924861498346</v>
      </c>
      <c r="AD119">
        <v>0</v>
      </c>
      <c r="AE119">
        <v>0</v>
      </c>
      <c r="AF119">
        <v>0</v>
      </c>
      <c r="AG119">
        <v>0.16739351812292025</v>
      </c>
      <c r="AH119">
        <v>4.6529220374221536</v>
      </c>
      <c r="AI119">
        <v>1.4051548676437355</v>
      </c>
      <c r="AJ119">
        <v>0</v>
      </c>
      <c r="AK119">
        <v>1.5700000000000003</v>
      </c>
    </row>
    <row r="120" spans="1:37" x14ac:dyDescent="0.2">
      <c r="A120" t="s">
        <v>26</v>
      </c>
      <c r="B120" t="s">
        <v>156</v>
      </c>
    </row>
    <row r="121" spans="1:37" x14ac:dyDescent="0.2">
      <c r="A121" t="s">
        <v>26</v>
      </c>
      <c r="B121" t="s">
        <v>158</v>
      </c>
      <c r="C121">
        <v>1.945068390105261</v>
      </c>
      <c r="D121">
        <v>-0.34198893246689099</v>
      </c>
      <c r="E121">
        <v>0.3818750204541812</v>
      </c>
      <c r="F121">
        <v>-3.3009929520419661</v>
      </c>
      <c r="G121">
        <v>-0.11054531669215689</v>
      </c>
      <c r="H121">
        <v>0.29594162146173852</v>
      </c>
      <c r="I121">
        <v>-3.3060881898916352</v>
      </c>
      <c r="J121">
        <v>0.47377293403515419</v>
      </c>
      <c r="K121">
        <v>-0.17228049470895535</v>
      </c>
      <c r="L121">
        <v>-8.926632558124048E-2</v>
      </c>
      <c r="M121">
        <v>-0.38128076180074588</v>
      </c>
      <c r="N121">
        <v>-0.54243479761925117</v>
      </c>
      <c r="O121">
        <v>-0.53791642988618893</v>
      </c>
      <c r="P121">
        <v>-0.1363171447561522</v>
      </c>
      <c r="Q121">
        <v>-0.28442195899944211</v>
      </c>
      <c r="R121">
        <v>-0.33456250619041761</v>
      </c>
      <c r="S121">
        <v>-1.9067356622936797</v>
      </c>
      <c r="T121">
        <v>-0.48919905169140643</v>
      </c>
      <c r="U121">
        <v>-6.2770595957424291E-2</v>
      </c>
      <c r="V121">
        <v>-0.2054223736562697</v>
      </c>
      <c r="W121">
        <v>-0.48579484038550813</v>
      </c>
      <c r="X121">
        <v>-10.556803285113645</v>
      </c>
      <c r="Y121">
        <v>0.14287536645551246</v>
      </c>
      <c r="Z121">
        <v>2.7294868733397169E-2</v>
      </c>
      <c r="AA121">
        <v>-8.119297318364007E-4</v>
      </c>
      <c r="AB121">
        <v>0.1544829083422353</v>
      </c>
      <c r="AC121">
        <v>0.85879506020008711</v>
      </c>
      <c r="AD121">
        <v>0</v>
      </c>
      <c r="AE121">
        <v>0</v>
      </c>
      <c r="AF121">
        <v>0</v>
      </c>
      <c r="AG121">
        <v>1.3867834881469057</v>
      </c>
      <c r="AH121">
        <v>-3.4821125979891479</v>
      </c>
      <c r="AI121">
        <v>0.47134481495715219</v>
      </c>
      <c r="AJ121">
        <v>0</v>
      </c>
      <c r="AK121">
        <v>4.1369471876341768</v>
      </c>
    </row>
    <row r="122" spans="1:37" x14ac:dyDescent="0.2">
      <c r="A122" t="s">
        <v>26</v>
      </c>
      <c r="B122" t="s">
        <v>161</v>
      </c>
    </row>
    <row r="123" spans="1:37" x14ac:dyDescent="0.2">
      <c r="A123" t="s">
        <v>26</v>
      </c>
      <c r="B123" t="s">
        <v>163</v>
      </c>
      <c r="C123">
        <v>5.9307850978718157</v>
      </c>
      <c r="D123">
        <v>-0.82663063851895369</v>
      </c>
      <c r="E123">
        <v>-0.20129973798473566</v>
      </c>
      <c r="F123">
        <v>-3.5249282502351704</v>
      </c>
      <c r="G123">
        <v>-8.2885561756940535E-2</v>
      </c>
      <c r="H123">
        <v>0.15378438464973421</v>
      </c>
      <c r="I123">
        <v>-2.0946570911627518</v>
      </c>
      <c r="J123">
        <v>1.2167298663650323</v>
      </c>
      <c r="K123">
        <v>-0.30689881998973256</v>
      </c>
      <c r="L123">
        <v>3.6287443584880341E-2</v>
      </c>
      <c r="M123">
        <v>-0.97000794975310201</v>
      </c>
      <c r="N123">
        <v>-1.4628250524738649</v>
      </c>
      <c r="O123">
        <v>-1.0110739295906801</v>
      </c>
      <c r="P123">
        <v>-0.3195139729455706</v>
      </c>
      <c r="Q123">
        <v>-0.47020002327340471</v>
      </c>
      <c r="R123">
        <v>-0.82514683496181451</v>
      </c>
      <c r="S123">
        <v>-3.0583516335240768</v>
      </c>
      <c r="T123">
        <v>-0.59210596129317095</v>
      </c>
      <c r="U123">
        <v>-0.19480848968930109</v>
      </c>
      <c r="V123">
        <v>-0.3635277990198712</v>
      </c>
      <c r="W123">
        <v>-1.0113806910258529</v>
      </c>
      <c r="X123">
        <v>-20.600534221918679</v>
      </c>
      <c r="Y123">
        <v>0.41038068121174948</v>
      </c>
      <c r="Z123">
        <v>0.24704405363636006</v>
      </c>
      <c r="AA123">
        <v>3.5891520805391007E-2</v>
      </c>
      <c r="AB123">
        <v>0.33943048999291414</v>
      </c>
      <c r="AC123">
        <v>1.6066047563133301</v>
      </c>
      <c r="AD123">
        <v>1.5119838833624236E-2</v>
      </c>
      <c r="AE123">
        <v>0.18873330843102257</v>
      </c>
      <c r="AF123">
        <v>0.52541514606630246</v>
      </c>
      <c r="AG123">
        <v>-2.2517569470330905</v>
      </c>
      <c r="AH123">
        <v>-0.38228247516549396</v>
      </c>
      <c r="AI123">
        <v>0.51788708533132377</v>
      </c>
      <c r="AJ123">
        <v>0</v>
      </c>
      <c r="AK123">
        <v>-4.1655121879258727</v>
      </c>
    </row>
    <row r="124" spans="1:37" x14ac:dyDescent="0.2">
      <c r="A124" t="s">
        <v>26</v>
      </c>
      <c r="B124" t="s">
        <v>166</v>
      </c>
    </row>
    <row r="125" spans="1:37" x14ac:dyDescent="0.2">
      <c r="A125" t="s">
        <v>26</v>
      </c>
      <c r="B125" t="s">
        <v>168</v>
      </c>
      <c r="C125">
        <v>-7.7572609961036463</v>
      </c>
      <c r="D125">
        <v>-0.5301547924466179</v>
      </c>
      <c r="E125">
        <v>-0.75638232378733483</v>
      </c>
      <c r="F125">
        <v>-1.0330992903202079</v>
      </c>
      <c r="G125">
        <v>-3.7652551155462566E-2</v>
      </c>
      <c r="H125">
        <v>0.60198730933980693</v>
      </c>
      <c r="I125">
        <v>-2.3806215588778649E-2</v>
      </c>
      <c r="J125">
        <v>1.5386546287614868</v>
      </c>
      <c r="K125">
        <v>-0.1026059207475345</v>
      </c>
      <c r="L125">
        <v>0.18314117415812192</v>
      </c>
      <c r="M125">
        <v>-0.80175510091206625</v>
      </c>
      <c r="N125">
        <v>-1.4548394928211912</v>
      </c>
      <c r="O125">
        <v>-0.77471957378132483</v>
      </c>
      <c r="P125">
        <v>-0.25197391783697509</v>
      </c>
      <c r="Q125">
        <v>-0.27685093343513134</v>
      </c>
      <c r="R125">
        <v>-0.61315050000496019</v>
      </c>
      <c r="S125">
        <v>-1.7223295291311229</v>
      </c>
      <c r="T125">
        <v>-0.38082534283730851</v>
      </c>
      <c r="U125">
        <v>-0.26097776813081652</v>
      </c>
      <c r="V125">
        <v>-0.25189073912995685</v>
      </c>
      <c r="W125">
        <v>-0.81935047215579893</v>
      </c>
      <c r="X125">
        <v>-20.61073491256014</v>
      </c>
      <c r="Y125">
        <v>1.8954286582544544</v>
      </c>
      <c r="Z125">
        <v>0.23860255201546809</v>
      </c>
      <c r="AA125">
        <v>-4.1195992834965542E-2</v>
      </c>
      <c r="AB125">
        <v>0.44396219138006482</v>
      </c>
      <c r="AC125">
        <v>1.5784431862052273</v>
      </c>
      <c r="AD125">
        <v>2.264042421123132E-2</v>
      </c>
      <c r="AE125">
        <v>0.88948724338705687</v>
      </c>
      <c r="AF125">
        <v>2.6264300128257589E-2</v>
      </c>
      <c r="AG125">
        <v>-0.62034544759364429</v>
      </c>
      <c r="AH125">
        <v>0.86862363817874888</v>
      </c>
      <c r="AI125">
        <v>0.91713694264536771</v>
      </c>
      <c r="AJ125">
        <v>0</v>
      </c>
      <c r="AK125">
        <v>3.2529411764705882</v>
      </c>
    </row>
    <row r="126" spans="1:37" x14ac:dyDescent="0.2">
      <c r="A126" t="s">
        <v>26</v>
      </c>
      <c r="B126" t="s">
        <v>171</v>
      </c>
    </row>
    <row r="127" spans="1:37" x14ac:dyDescent="0.2">
      <c r="A127" t="s">
        <v>26</v>
      </c>
      <c r="B127" t="s">
        <v>173</v>
      </c>
    </row>
    <row r="128" spans="1:37" x14ac:dyDescent="0.2">
      <c r="A128" t="s">
        <v>26</v>
      </c>
      <c r="B128" t="s">
        <v>175</v>
      </c>
    </row>
    <row r="129" spans="1:37" x14ac:dyDescent="0.2">
      <c r="A129" t="s">
        <v>26</v>
      </c>
      <c r="B129" t="s">
        <v>177</v>
      </c>
      <c r="C129">
        <v>5.2177289430111129E-2</v>
      </c>
      <c r="D129">
        <v>-1.9786616934931001E-2</v>
      </c>
      <c r="E129">
        <v>-1.1021281860510248</v>
      </c>
      <c r="F129">
        <v>-3.2674098859647734E-2</v>
      </c>
      <c r="G129">
        <v>0</v>
      </c>
      <c r="H129">
        <v>0.2657785775380912</v>
      </c>
      <c r="I129">
        <v>0</v>
      </c>
      <c r="J129">
        <v>1.2162746514928715</v>
      </c>
      <c r="K129">
        <v>-4.9235091266445319E-2</v>
      </c>
      <c r="L129">
        <v>-2.4442890428642894E-2</v>
      </c>
      <c r="M129">
        <v>-0.69754967328989093</v>
      </c>
      <c r="N129">
        <v>-1.0994288982724454</v>
      </c>
      <c r="O129">
        <v>6.7180448353089783E-2</v>
      </c>
      <c r="P129">
        <v>-0.10225782888524709</v>
      </c>
      <c r="Q129">
        <v>-0.15256441317166181</v>
      </c>
      <c r="R129">
        <v>0.16302645046270925</v>
      </c>
      <c r="S129">
        <v>-5.5362380715968551E-2</v>
      </c>
      <c r="T129">
        <v>-0.26844101135755549</v>
      </c>
      <c r="U129">
        <v>-0.36236029804246678</v>
      </c>
      <c r="V129">
        <v>-9.4423428577449564E-2</v>
      </c>
      <c r="W129">
        <v>-0.54326253697124938</v>
      </c>
      <c r="X129">
        <v>-37.26508092704762</v>
      </c>
      <c r="Y129">
        <v>5.5048311530078111</v>
      </c>
      <c r="Z129">
        <v>0.27616938603232721</v>
      </c>
      <c r="AA129">
        <v>4.1603386180708316E-2</v>
      </c>
      <c r="AB129">
        <v>-7.1566821509411183E-2</v>
      </c>
      <c r="AC129">
        <v>-0.23274183561460937</v>
      </c>
      <c r="AD129">
        <v>5.0069169912887311E-2</v>
      </c>
      <c r="AE129">
        <v>0.96242371622278666</v>
      </c>
      <c r="AF129">
        <v>0.62236950538976665</v>
      </c>
      <c r="AG129">
        <v>0.18003380645948228</v>
      </c>
      <c r="AH129">
        <v>-1.2710919242121683</v>
      </c>
      <c r="AI129">
        <v>1.4613026846008057</v>
      </c>
      <c r="AJ129">
        <v>0</v>
      </c>
      <c r="AK129">
        <v>1.4502385783850889</v>
      </c>
    </row>
    <row r="130" spans="1:37" x14ac:dyDescent="0.2">
      <c r="A130" t="s">
        <v>26</v>
      </c>
      <c r="B130" t="s">
        <v>180</v>
      </c>
    </row>
    <row r="131" spans="1:37" x14ac:dyDescent="0.2">
      <c r="A131" t="s">
        <v>26</v>
      </c>
      <c r="B131" t="s">
        <v>182</v>
      </c>
      <c r="C131">
        <v>4.891133612825313E-2</v>
      </c>
      <c r="D131">
        <v>7.5273080088421374E-2</v>
      </c>
      <c r="E131">
        <v>5.6967292272192882E-2</v>
      </c>
      <c r="F131">
        <v>0</v>
      </c>
      <c r="G131">
        <v>0</v>
      </c>
      <c r="H131">
        <v>0.29326945746372646</v>
      </c>
      <c r="I131">
        <v>2.3806215588778653E-2</v>
      </c>
      <c r="J131">
        <v>0.54904387542907074</v>
      </c>
      <c r="K131">
        <v>2.9433168050257308E-2</v>
      </c>
      <c r="L131">
        <v>0.12157840057065994</v>
      </c>
      <c r="M131">
        <v>-9.3753161607154412E-2</v>
      </c>
      <c r="N131">
        <v>-0.13073945817013843</v>
      </c>
      <c r="O131">
        <v>4.3939952236588198E-2</v>
      </c>
      <c r="P131">
        <v>-5.8541907287175676E-3</v>
      </c>
      <c r="Q131">
        <v>2.2491120240578644E-2</v>
      </c>
      <c r="R131">
        <v>-1.267705307512923E-2</v>
      </c>
      <c r="S131">
        <v>8.6808157311106554E-2</v>
      </c>
      <c r="T131">
        <v>0.23262992102946978</v>
      </c>
      <c r="U131">
        <v>-4.807739994224064E-2</v>
      </c>
      <c r="V131">
        <v>8.3938365995118447E-3</v>
      </c>
      <c r="W131">
        <v>-5.2841223259700643E-2</v>
      </c>
      <c r="X131">
        <v>-8.9366975564857363</v>
      </c>
      <c r="Y131">
        <v>3.5167423880099715</v>
      </c>
      <c r="Z131">
        <v>4.6095709404842089E-2</v>
      </c>
      <c r="AA131">
        <v>2.7471829373495946E-3</v>
      </c>
      <c r="AB131">
        <v>6.281959743938148E-2</v>
      </c>
      <c r="AC131">
        <v>-0.11910371934887554</v>
      </c>
      <c r="AD131">
        <v>7.4404804878359931E-3</v>
      </c>
      <c r="AE131">
        <v>0.27212214189470751</v>
      </c>
      <c r="AF131">
        <v>0.10223880044075173</v>
      </c>
      <c r="AG131">
        <v>-8.1403090361945291E-2</v>
      </c>
      <c r="AH131">
        <v>-0.11631127139482295</v>
      </c>
      <c r="AI131">
        <v>1.1633965414630447</v>
      </c>
      <c r="AJ131">
        <v>0.22533105879943829</v>
      </c>
      <c r="AK131">
        <v>0.3419890260631</v>
      </c>
    </row>
  </sheetData>
  <phoneticPr fontId="3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All data</vt:lpstr>
      <vt:lpstr>Amount of uptake and secretion</vt:lpstr>
    </vt:vector>
  </TitlesOfParts>
  <Manager/>
  <Company>Novo Nordisk A/S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Novo Nordisk A/S</dc:creator>
  <cp:keywords/>
  <dc:description/>
  <cp:lastModifiedBy>송진승</cp:lastModifiedBy>
  <cp:revision/>
  <dcterms:created xsi:type="dcterms:W3CDTF">1997-03-03T14:12:07Z</dcterms:created>
  <dcterms:modified xsi:type="dcterms:W3CDTF">2024-05-28T08:53:30Z</dcterms:modified>
  <cp:category/>
  <cp:contentStatus/>
</cp:coreProperties>
</file>