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Data/ZeLa Data/"/>
    </mc:Choice>
  </mc:AlternateContent>
  <xr:revisionPtr revIDLastSave="0" documentId="13_ncr:1_{93DE4611-7410-9E4B-8603-65D167B41A2B}" xr6:coauthVersionLast="47" xr6:coauthVersionMax="47" xr10:uidLastSave="{00000000-0000-0000-0000-000000000000}"/>
  <bookViews>
    <workbookView xWindow="2540" yWindow="700" windowWidth="21760" windowHeight="15240" tabRatio="888" xr2:uid="{00000000-000D-0000-FFFF-FFFF00000000}"/>
  </bookViews>
  <sheets>
    <sheet name="All data" sheetId="20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1" i="20" l="1"/>
  <c r="AF142" i="20"/>
  <c r="AF143" i="20"/>
  <c r="AF144" i="20"/>
  <c r="AG144" i="20" s="1"/>
  <c r="AF145" i="20"/>
  <c r="AF146" i="20"/>
  <c r="AG146" i="20" s="1"/>
  <c r="AF147" i="20"/>
  <c r="AG147" i="20" s="1"/>
  <c r="AF135" i="20"/>
  <c r="AF136" i="20"/>
  <c r="AF137" i="20"/>
  <c r="AG137" i="20" s="1"/>
  <c r="AF138" i="20"/>
  <c r="AG138" i="20" s="1"/>
  <c r="AF139" i="20"/>
  <c r="AF140" i="20"/>
  <c r="AG140" i="20" s="1"/>
  <c r="AG141" i="20"/>
  <c r="AG142" i="20"/>
  <c r="AG145" i="20"/>
  <c r="AF126" i="20"/>
  <c r="AF127" i="20"/>
  <c r="AF128" i="20"/>
  <c r="AF129" i="20"/>
  <c r="AG129" i="20" s="1"/>
  <c r="AF130" i="20"/>
  <c r="AG130" i="20" s="1"/>
  <c r="AF119" i="20"/>
  <c r="AF120" i="20"/>
  <c r="AF121" i="20"/>
  <c r="AF122" i="20"/>
  <c r="AF123" i="20"/>
  <c r="AF124" i="20"/>
  <c r="AG124" i="20" s="1"/>
  <c r="AF125" i="20"/>
  <c r="AG125" i="20" s="1"/>
  <c r="AF109" i="20"/>
  <c r="AF110" i="20"/>
  <c r="AF111" i="20"/>
  <c r="AF112" i="20"/>
  <c r="AF113" i="20"/>
  <c r="AF114" i="20"/>
  <c r="AF87" i="20"/>
  <c r="AF88" i="20"/>
  <c r="AF89" i="20"/>
  <c r="AG89" i="20" s="1"/>
  <c r="AF90" i="20"/>
  <c r="AG90" i="20" s="1"/>
  <c r="AF91" i="20"/>
  <c r="AG91" i="20" s="1"/>
  <c r="AF92" i="20"/>
  <c r="AG92" i="20" s="1"/>
  <c r="AF93" i="20"/>
  <c r="AG93" i="20" s="1"/>
  <c r="AF94" i="20"/>
  <c r="AG94" i="20" s="1"/>
  <c r="AF95" i="20"/>
  <c r="AF96" i="20"/>
  <c r="AF97" i="20"/>
  <c r="AG97" i="20" s="1"/>
  <c r="AF98" i="20"/>
  <c r="AG98" i="20" s="1"/>
  <c r="AF81" i="20"/>
  <c r="AF82" i="20"/>
  <c r="AF71" i="20"/>
  <c r="AF72" i="20"/>
  <c r="AF73" i="20"/>
  <c r="AF74" i="20"/>
  <c r="AF75" i="20"/>
  <c r="AF76" i="20"/>
  <c r="AF77" i="20"/>
  <c r="AF78" i="20"/>
  <c r="AG78" i="20" s="1"/>
  <c r="AF79" i="20"/>
  <c r="AF80" i="20"/>
  <c r="AF55" i="20"/>
  <c r="AF56" i="20"/>
  <c r="AF57" i="20"/>
  <c r="AG57" i="20" s="1"/>
  <c r="AF58" i="20"/>
  <c r="AF59" i="20"/>
  <c r="AG59" i="20" s="1"/>
  <c r="AF60" i="20"/>
  <c r="AG60" i="20" s="1"/>
  <c r="AF61" i="20"/>
  <c r="AG61" i="20" s="1"/>
  <c r="AF62" i="20"/>
  <c r="AG62" i="20" s="1"/>
  <c r="AF63" i="20"/>
  <c r="AF64" i="20"/>
  <c r="AF65" i="20"/>
  <c r="AF66" i="20"/>
  <c r="AF45" i="20"/>
  <c r="AF46" i="20"/>
  <c r="AF47" i="20"/>
  <c r="AF48" i="20"/>
  <c r="AG48" i="20" s="1"/>
  <c r="AF49" i="20"/>
  <c r="AF50" i="20"/>
  <c r="AG50" i="20" s="1"/>
  <c r="AF39" i="20"/>
  <c r="AF40" i="20"/>
  <c r="AF41" i="20"/>
  <c r="AF42" i="20"/>
  <c r="AG42" i="20" s="1"/>
  <c r="AF43" i="20"/>
  <c r="AF44" i="20"/>
  <c r="AF27" i="20"/>
  <c r="AF28" i="20"/>
  <c r="AF29" i="20"/>
  <c r="AF30" i="20"/>
  <c r="AF31" i="20"/>
  <c r="AF32" i="20"/>
  <c r="AG32" i="20" s="1"/>
  <c r="AF33" i="20"/>
  <c r="AG33" i="20" s="1"/>
  <c r="AF34" i="20"/>
  <c r="AG34" i="20" s="1"/>
  <c r="AF26" i="20"/>
  <c r="AF25" i="20"/>
  <c r="AG25" i="20" s="1"/>
  <c r="AF24" i="20"/>
  <c r="AG24" i="20" s="1"/>
  <c r="AF23" i="20"/>
  <c r="AG23" i="20" s="1"/>
  <c r="AG45" i="20"/>
  <c r="AG46" i="20"/>
  <c r="AG47" i="20"/>
  <c r="AG49" i="20"/>
  <c r="AG54" i="20"/>
  <c r="AG55" i="20"/>
  <c r="AG56" i="20"/>
  <c r="AG58" i="20"/>
  <c r="AG63" i="20"/>
  <c r="AG64" i="20"/>
  <c r="AG65" i="20"/>
  <c r="AG66" i="20"/>
  <c r="AG70" i="20"/>
  <c r="AG71" i="20"/>
  <c r="AG72" i="20"/>
  <c r="AG73" i="20"/>
  <c r="AG74" i="20"/>
  <c r="AG75" i="20"/>
  <c r="AG76" i="20"/>
  <c r="AG77" i="20"/>
  <c r="AG79" i="20"/>
  <c r="AG80" i="20"/>
  <c r="AG81" i="20"/>
  <c r="AG82" i="20"/>
  <c r="AG86" i="20"/>
  <c r="AG87" i="20"/>
  <c r="AG88" i="20"/>
  <c r="AG95" i="20"/>
  <c r="AG96" i="20"/>
  <c r="AG102" i="20"/>
  <c r="AG103" i="20"/>
  <c r="AG104" i="20"/>
  <c r="AG105" i="20"/>
  <c r="AG106" i="20"/>
  <c r="AG107" i="20"/>
  <c r="AG108" i="20"/>
  <c r="AG109" i="20"/>
  <c r="AG110" i="20"/>
  <c r="AG111" i="20"/>
  <c r="AG112" i="20"/>
  <c r="AG113" i="20"/>
  <c r="AG114" i="20"/>
  <c r="AG118" i="20"/>
  <c r="AG119" i="20"/>
  <c r="AG120" i="20"/>
  <c r="AG121" i="20"/>
  <c r="AG122" i="20"/>
  <c r="AG123" i="20"/>
  <c r="AG126" i="20"/>
  <c r="AG127" i="20"/>
  <c r="AG128" i="20"/>
  <c r="AG134" i="20"/>
  <c r="AG135" i="20"/>
  <c r="AG136" i="20"/>
  <c r="AG139" i="20"/>
  <c r="AG143" i="20"/>
  <c r="AG27" i="20"/>
  <c r="AG28" i="20"/>
  <c r="AG29" i="20"/>
  <c r="AG30" i="20"/>
  <c r="AG31" i="20"/>
  <c r="AG38" i="20"/>
  <c r="AG39" i="20"/>
  <c r="AG40" i="20"/>
  <c r="AG41" i="20"/>
  <c r="AG43" i="20"/>
  <c r="AG44" i="20"/>
  <c r="AG22" i="20"/>
  <c r="AG26" i="20"/>
  <c r="L142" i="20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F88" i="20" l="1"/>
  <c r="E87" i="20"/>
  <c r="F89" i="20" l="1"/>
  <c r="E88" i="20"/>
  <c r="F90" i="20" l="1"/>
  <c r="E89" i="20"/>
  <c r="P132" i="20"/>
  <c r="P116" i="20"/>
  <c r="W133" i="20"/>
  <c r="W134" i="20" s="1"/>
  <c r="W135" i="20" s="1"/>
  <c r="W136" i="20" s="1"/>
  <c r="W137" i="20" s="1"/>
  <c r="W138" i="20" s="1"/>
  <c r="W139" i="20" s="1"/>
  <c r="W140" i="20" s="1"/>
  <c r="W141" i="20" s="1"/>
  <c r="W142" i="20" s="1"/>
  <c r="W143" i="20" s="1"/>
  <c r="W144" i="20" s="1"/>
  <c r="W145" i="20" s="1"/>
  <c r="W146" i="20" s="1"/>
  <c r="W147" i="20" s="1"/>
  <c r="W117" i="20"/>
  <c r="W118" i="20" s="1"/>
  <c r="W119" i="20" s="1"/>
  <c r="W120" i="20" s="1"/>
  <c r="W121" i="20" s="1"/>
  <c r="W122" i="20" s="1"/>
  <c r="W123" i="20" s="1"/>
  <c r="W124" i="20" s="1"/>
  <c r="W125" i="20" s="1"/>
  <c r="W126" i="20" s="1"/>
  <c r="W127" i="20" s="1"/>
  <c r="W128" i="20" s="1"/>
  <c r="W129" i="20" s="1"/>
  <c r="W130" i="20" s="1"/>
  <c r="W131" i="20" s="1"/>
  <c r="W101" i="20"/>
  <c r="W102" i="20" s="1"/>
  <c r="W103" i="20" s="1"/>
  <c r="W104" i="20" s="1"/>
  <c r="W105" i="20" s="1"/>
  <c r="W106" i="20" s="1"/>
  <c r="W107" i="20" s="1"/>
  <c r="W108" i="20" s="1"/>
  <c r="W109" i="20" s="1"/>
  <c r="W110" i="20" s="1"/>
  <c r="W111" i="20" s="1"/>
  <c r="W112" i="20" s="1"/>
  <c r="W113" i="20" s="1"/>
  <c r="W114" i="20" s="1"/>
  <c r="W115" i="20" s="1"/>
  <c r="W85" i="20"/>
  <c r="W86" i="20" s="1"/>
  <c r="W87" i="20" s="1"/>
  <c r="W88" i="20" s="1"/>
  <c r="W89" i="20" s="1"/>
  <c r="W90" i="20" s="1"/>
  <c r="W91" i="20" s="1"/>
  <c r="W92" i="20" s="1"/>
  <c r="W93" i="20" s="1"/>
  <c r="W94" i="20" s="1"/>
  <c r="W95" i="20" s="1"/>
  <c r="W96" i="20" s="1"/>
  <c r="W97" i="20" s="1"/>
  <c r="W98" i="20" s="1"/>
  <c r="W99" i="20" s="1"/>
  <c r="W69" i="20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W53" i="20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37" i="20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21" i="20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F91" i="20" l="1"/>
  <c r="E90" i="20"/>
  <c r="F92" i="20" l="1"/>
  <c r="E91" i="20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F93" i="20" l="1"/>
  <c r="E92" i="20"/>
  <c r="F94" i="20" l="1"/>
  <c r="E93" i="20"/>
  <c r="F134" i="20"/>
  <c r="AE133" i="20"/>
  <c r="AD133" i="20"/>
  <c r="AB133" i="20"/>
  <c r="AB134" i="20" s="1"/>
  <c r="AB135" i="20" s="1"/>
  <c r="AB136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AB120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AB104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AB88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AB72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AB56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AB40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E21" i="20"/>
  <c r="AD21" i="20"/>
  <c r="AB21" i="20"/>
  <c r="AB22" i="20" s="1"/>
  <c r="AB23" i="20" s="1"/>
  <c r="AB24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E54" i="20" l="1"/>
  <c r="E134" i="20"/>
  <c r="AE134" i="20"/>
  <c r="AF134" i="20" s="1"/>
  <c r="E70" i="20"/>
  <c r="E102" i="20"/>
  <c r="F95" i="20"/>
  <c r="E38" i="20"/>
  <c r="E118" i="20"/>
  <c r="E94" i="20"/>
  <c r="AD70" i="20"/>
  <c r="AD134" i="20"/>
  <c r="AD38" i="20"/>
  <c r="AD22" i="20"/>
  <c r="AD86" i="20"/>
  <c r="AD102" i="20"/>
  <c r="AD54" i="20"/>
  <c r="AD118" i="20"/>
  <c r="F71" i="20"/>
  <c r="F119" i="20"/>
  <c r="AE86" i="20"/>
  <c r="AF86" i="20" s="1"/>
  <c r="AE102" i="20"/>
  <c r="AF102" i="20" s="1"/>
  <c r="F23" i="20"/>
  <c r="E23" i="20" s="1"/>
  <c r="AE38" i="20"/>
  <c r="AF38" i="20" s="1"/>
  <c r="AE118" i="20"/>
  <c r="AF118" i="20" s="1"/>
  <c r="AB25" i="20"/>
  <c r="AB41" i="20"/>
  <c r="AE22" i="20"/>
  <c r="AF22" i="20" s="1"/>
  <c r="F39" i="20"/>
  <c r="AB73" i="20"/>
  <c r="AB57" i="20"/>
  <c r="F55" i="20"/>
  <c r="AE70" i="20"/>
  <c r="AF70" i="20" s="1"/>
  <c r="AB89" i="20"/>
  <c r="AE54" i="20"/>
  <c r="AF54" i="20" s="1"/>
  <c r="AB121" i="20"/>
  <c r="AB105" i="20"/>
  <c r="F103" i="20"/>
  <c r="AB137" i="20"/>
  <c r="F135" i="20"/>
  <c r="E103" i="20" l="1"/>
  <c r="E135" i="20"/>
  <c r="AE135" i="20"/>
  <c r="E55" i="20"/>
  <c r="E119" i="20"/>
  <c r="E71" i="20"/>
  <c r="E39" i="20"/>
  <c r="F96" i="20"/>
  <c r="E95" i="20"/>
  <c r="AD119" i="20"/>
  <c r="AE71" i="20"/>
  <c r="AD87" i="20"/>
  <c r="AD23" i="20"/>
  <c r="AD135" i="20"/>
  <c r="AD71" i="20"/>
  <c r="AD55" i="20"/>
  <c r="AE119" i="20"/>
  <c r="AD103" i="20"/>
  <c r="AD39" i="20"/>
  <c r="F72" i="20"/>
  <c r="F24" i="20"/>
  <c r="E24" i="20" s="1"/>
  <c r="AE23" i="20"/>
  <c r="F120" i="20"/>
  <c r="AB90" i="20"/>
  <c r="AB106" i="20"/>
  <c r="AE87" i="20"/>
  <c r="AE55" i="20"/>
  <c r="F56" i="20"/>
  <c r="F136" i="20"/>
  <c r="AB138" i="20"/>
  <c r="AE103" i="20"/>
  <c r="AF103" i="20" s="1"/>
  <c r="F104" i="20"/>
  <c r="AB58" i="20"/>
  <c r="F40" i="20"/>
  <c r="AE39" i="20"/>
  <c r="AB122" i="20"/>
  <c r="AB74" i="20"/>
  <c r="AB42" i="20"/>
  <c r="AB26" i="20"/>
  <c r="E104" i="20" l="1"/>
  <c r="E136" i="20"/>
  <c r="AE136" i="20"/>
  <c r="F97" i="20"/>
  <c r="E56" i="20"/>
  <c r="E72" i="20"/>
  <c r="E40" i="20"/>
  <c r="E120" i="20"/>
  <c r="E96" i="20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F104" i="20" s="1"/>
  <c r="AB139" i="20"/>
  <c r="F137" i="20"/>
  <c r="AE88" i="20"/>
  <c r="AB75" i="20"/>
  <c r="AB59" i="20"/>
  <c r="AE121" i="20" l="1"/>
  <c r="E41" i="20"/>
  <c r="F98" i="20"/>
  <c r="E74" i="20"/>
  <c r="E121" i="20"/>
  <c r="E57" i="20"/>
  <c r="E73" i="20"/>
  <c r="E105" i="20"/>
  <c r="E137" i="20"/>
  <c r="AE137" i="20"/>
  <c r="E122" i="20"/>
  <c r="AE25" i="20"/>
  <c r="E25" i="20"/>
  <c r="E97" i="20"/>
  <c r="AD89" i="20"/>
  <c r="AE73" i="20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F105" i="20" s="1"/>
  <c r="AB108" i="20"/>
  <c r="AB28" i="20"/>
  <c r="AB76" i="20"/>
  <c r="AE89" i="20"/>
  <c r="AE122" i="20"/>
  <c r="F123" i="20"/>
  <c r="F58" i="20"/>
  <c r="AE57" i="20"/>
  <c r="AE41" i="20"/>
  <c r="F42" i="20"/>
  <c r="F99" i="20" l="1"/>
  <c r="E99" i="20" s="1"/>
  <c r="E138" i="20"/>
  <c r="AE138" i="20"/>
  <c r="E58" i="20"/>
  <c r="E106" i="20"/>
  <c r="E42" i="20"/>
  <c r="E75" i="20"/>
  <c r="E123" i="20"/>
  <c r="E98" i="20"/>
  <c r="AD106" i="20"/>
  <c r="AD58" i="20"/>
  <c r="AD138" i="20"/>
  <c r="AD74" i="20"/>
  <c r="AD26" i="20"/>
  <c r="AD42" i="20"/>
  <c r="AE26" i="20"/>
  <c r="AD122" i="20"/>
  <c r="AD90" i="20"/>
  <c r="F27" i="20"/>
  <c r="E27" i="20" s="1"/>
  <c r="AB93" i="20"/>
  <c r="AB125" i="20"/>
  <c r="AB141" i="20"/>
  <c r="AE42" i="20"/>
  <c r="F43" i="20"/>
  <c r="AE123" i="20"/>
  <c r="F124" i="20"/>
  <c r="AE90" i="20"/>
  <c r="AB45" i="20"/>
  <c r="AB77" i="20"/>
  <c r="AB29" i="20"/>
  <c r="AB109" i="20"/>
  <c r="F139" i="20"/>
  <c r="AE58" i="20"/>
  <c r="F59" i="20"/>
  <c r="AB61" i="20"/>
  <c r="AE106" i="20"/>
  <c r="AF106" i="20" s="1"/>
  <c r="F107" i="20"/>
  <c r="AE75" i="20"/>
  <c r="F76" i="20"/>
  <c r="AE139" i="20" l="1"/>
  <c r="E76" i="20"/>
  <c r="E59" i="20"/>
  <c r="E43" i="20"/>
  <c r="E107" i="20"/>
  <c r="E139" i="20"/>
  <c r="E124" i="20"/>
  <c r="AD139" i="20"/>
  <c r="AD107" i="20"/>
  <c r="AD27" i="20"/>
  <c r="AD75" i="20"/>
  <c r="AD59" i="20"/>
  <c r="AD123" i="20"/>
  <c r="AD91" i="20"/>
  <c r="AD43" i="20"/>
  <c r="F28" i="20"/>
  <c r="E28" i="20" s="1"/>
  <c r="AE27" i="20"/>
  <c r="AB142" i="20"/>
  <c r="AB126" i="20"/>
  <c r="AB94" i="20"/>
  <c r="F140" i="20"/>
  <c r="AB78" i="20"/>
  <c r="AB46" i="20"/>
  <c r="AE91" i="20"/>
  <c r="F44" i="20"/>
  <c r="AE43" i="20"/>
  <c r="AE107" i="20"/>
  <c r="AF107" i="20" s="1"/>
  <c r="F108" i="20"/>
  <c r="AB62" i="20"/>
  <c r="AE59" i="20"/>
  <c r="F60" i="20"/>
  <c r="AB110" i="20"/>
  <c r="AE124" i="20"/>
  <c r="F125" i="20"/>
  <c r="AE76" i="20"/>
  <c r="F77" i="20"/>
  <c r="AB30" i="20"/>
  <c r="AE28" i="20" l="1"/>
  <c r="AE140" i="20"/>
  <c r="E60" i="20"/>
  <c r="E108" i="20"/>
  <c r="E140" i="20"/>
  <c r="E44" i="20"/>
  <c r="E125" i="20"/>
  <c r="E77" i="20"/>
  <c r="AD44" i="20"/>
  <c r="AD92" i="20"/>
  <c r="AD76" i="20"/>
  <c r="AD28" i="20"/>
  <c r="AD124" i="20"/>
  <c r="AD60" i="20"/>
  <c r="AD108" i="20"/>
  <c r="AD140" i="20"/>
  <c r="F29" i="20"/>
  <c r="E29" i="20" s="1"/>
  <c r="AB95" i="20"/>
  <c r="AB143" i="20"/>
  <c r="AB127" i="20"/>
  <c r="AB31" i="20"/>
  <c r="F78" i="20"/>
  <c r="AE77" i="20"/>
  <c r="AB111" i="20"/>
  <c r="AE44" i="20"/>
  <c r="F45" i="20"/>
  <c r="AB79" i="20"/>
  <c r="F126" i="20"/>
  <c r="AE125" i="20"/>
  <c r="AB47" i="20"/>
  <c r="F141" i="20"/>
  <c r="F61" i="20"/>
  <c r="AE60" i="20"/>
  <c r="AB63" i="20"/>
  <c r="F109" i="20"/>
  <c r="AE108" i="20"/>
  <c r="AF108" i="20" s="1"/>
  <c r="AE92" i="20"/>
  <c r="AE141" i="20" l="1"/>
  <c r="E141" i="20"/>
  <c r="E126" i="20"/>
  <c r="E109" i="20"/>
  <c r="E78" i="20"/>
  <c r="E61" i="20"/>
  <c r="E45" i="20"/>
  <c r="AD77" i="20"/>
  <c r="AD29" i="20"/>
  <c r="AD141" i="20"/>
  <c r="AD125" i="20"/>
  <c r="AD93" i="20"/>
  <c r="AD45" i="20"/>
  <c r="AD109" i="20"/>
  <c r="AD61" i="20"/>
  <c r="F30" i="20"/>
  <c r="AE29" i="20"/>
  <c r="AB80" i="20"/>
  <c r="AB128" i="20"/>
  <c r="AB64" i="20"/>
  <c r="AB112" i="20"/>
  <c r="AB48" i="20"/>
  <c r="AB144" i="20"/>
  <c r="AB96" i="20"/>
  <c r="AB32" i="20"/>
  <c r="AE45" i="20"/>
  <c r="F46" i="20"/>
  <c r="F110" i="20"/>
  <c r="AE109" i="20"/>
  <c r="F127" i="20"/>
  <c r="AE126" i="20"/>
  <c r="AE93" i="20"/>
  <c r="F62" i="20"/>
  <c r="AE61" i="20"/>
  <c r="F142" i="20"/>
  <c r="F79" i="20"/>
  <c r="AE78" i="20"/>
  <c r="AE142" i="20" l="1"/>
  <c r="E142" i="20"/>
  <c r="E127" i="20"/>
  <c r="E110" i="20"/>
  <c r="E79" i="20"/>
  <c r="E62" i="20"/>
  <c r="E46" i="20"/>
  <c r="F31" i="20"/>
  <c r="E31" i="20" s="1"/>
  <c r="E30" i="20"/>
  <c r="AE30" i="20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F80" i="20"/>
  <c r="F63" i="20"/>
  <c r="AE62" i="20"/>
  <c r="AE94" i="20"/>
  <c r="F111" i="20"/>
  <c r="AE110" i="20"/>
  <c r="F143" i="20"/>
  <c r="F128" i="20"/>
  <c r="AE127" i="20"/>
  <c r="F32" i="20" l="1"/>
  <c r="E32" i="20" s="1"/>
  <c r="AE143" i="20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E143" i="20"/>
  <c r="E128" i="20"/>
  <c r="E111" i="20"/>
  <c r="E80" i="20"/>
  <c r="E63" i="20"/>
  <c r="E47" i="20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F48" i="20"/>
  <c r="AE128" i="20"/>
  <c r="F129" i="20"/>
  <c r="F112" i="20"/>
  <c r="AE111" i="20"/>
  <c r="AE95" i="20"/>
  <c r="F33" i="20"/>
  <c r="E33" i="20" s="1"/>
  <c r="F64" i="20"/>
  <c r="AE63" i="20"/>
  <c r="AE32" i="20" l="1"/>
  <c r="AE144" i="20"/>
  <c r="E144" i="20"/>
  <c r="E129" i="20"/>
  <c r="E112" i="20"/>
  <c r="E81" i="20"/>
  <c r="E64" i="20"/>
  <c r="E48" i="20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E33" i="20"/>
  <c r="F34" i="20"/>
  <c r="AE96" i="20"/>
  <c r="F49" i="20"/>
  <c r="AE48" i="20"/>
  <c r="AE81" i="20"/>
  <c r="F82" i="20"/>
  <c r="F145" i="20"/>
  <c r="E34" i="20" l="1"/>
  <c r="AE145" i="20"/>
  <c r="E145" i="20"/>
  <c r="E130" i="20"/>
  <c r="E113" i="20"/>
  <c r="E82" i="20"/>
  <c r="E65" i="20"/>
  <c r="E49" i="20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F131" i="20"/>
  <c r="AE130" i="20"/>
  <c r="F114" i="20"/>
  <c r="AE113" i="20"/>
  <c r="AE82" i="20"/>
  <c r="F83" i="20"/>
  <c r="F146" i="20"/>
  <c r="AE97" i="20"/>
  <c r="F35" i="20"/>
  <c r="AE34" i="20"/>
  <c r="AE49" i="20"/>
  <c r="F50" i="20"/>
  <c r="E131" i="20" l="1"/>
  <c r="AD115" i="20"/>
  <c r="AD35" i="20"/>
  <c r="E35" i="20"/>
  <c r="AD51" i="20"/>
  <c r="AD131" i="20"/>
  <c r="AD99" i="20"/>
  <c r="AE146" i="20"/>
  <c r="AD67" i="20"/>
  <c r="E83" i="20"/>
  <c r="AD83" i="20"/>
  <c r="AD147" i="20"/>
  <c r="E146" i="20"/>
  <c r="E114" i="20"/>
  <c r="E66" i="20"/>
  <c r="E50" i="20"/>
  <c r="AE98" i="20"/>
  <c r="AE66" i="20"/>
  <c r="F67" i="20"/>
  <c r="F51" i="20"/>
  <c r="AE50" i="20"/>
  <c r="F115" i="20"/>
  <c r="AE114" i="20"/>
  <c r="F147" i="20"/>
  <c r="E147" i="20" l="1"/>
  <c r="AE147" i="20"/>
  <c r="E51" i="20"/>
  <c r="E67" i="20"/>
  <c r="E11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 1&amp;2 inoculum merged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<sst xmlns="http://schemas.openxmlformats.org/spreadsheetml/2006/main" count="375" uniqueCount="105">
  <si>
    <t>Time</t>
  </si>
  <si>
    <t>Days</t>
  </si>
  <si>
    <t>(%)</t>
  </si>
  <si>
    <t>(ml/dag)</t>
  </si>
  <si>
    <t>P1</t>
  </si>
  <si>
    <t>Viability</t>
  </si>
  <si>
    <t>Glutamine</t>
  </si>
  <si>
    <t>Glutamate</t>
  </si>
  <si>
    <t>Base</t>
  </si>
  <si>
    <t>Glucose Concentration</t>
  </si>
  <si>
    <t>Glutamine Concentration</t>
  </si>
  <si>
    <t>Glutamate Concentration</t>
  </si>
  <si>
    <t>Total Cells</t>
  </si>
  <si>
    <t>(x10e6)</t>
  </si>
  <si>
    <t>Glucose</t>
  </si>
  <si>
    <t>Lactate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</si>
  <si>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</si>
  <si>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</si>
  <si>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</si>
  <si>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</si>
  <si>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</si>
  <si>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</si>
  <si>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</si>
  <si>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</si>
  <si>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</si>
  <si>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</si>
  <si>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</si>
  <si>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</si>
  <si>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</si>
  <si>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Osmolality</t>
  </si>
  <si>
    <t>Sample</t>
  </si>
  <si>
    <t>Viable Cells</t>
  </si>
  <si>
    <t>Total</t>
  </si>
  <si>
    <t>(mL)</t>
  </si>
  <si>
    <t>(mOsm)</t>
  </si>
  <si>
    <t>sample</t>
  </si>
  <si>
    <t>dd mmm yy</t>
  </si>
  <si>
    <t>hh:mm</t>
  </si>
  <si>
    <t>(mMl)</t>
  </si>
  <si>
    <t>(mM)</t>
  </si>
  <si>
    <t>NH4</t>
  </si>
  <si>
    <t>Date</t>
  </si>
  <si>
    <t>Time (h)</t>
  </si>
  <si>
    <t>Doubling time</t>
  </si>
  <si>
    <t xml:space="preserve">Batch </t>
  </si>
  <si>
    <t>P0</t>
  </si>
  <si>
    <t>NC-250</t>
  </si>
  <si>
    <t>Inoculation volumen</t>
  </si>
  <si>
    <t>Passage no.</t>
  </si>
  <si>
    <t>P00</t>
  </si>
  <si>
    <t>Diameter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</si>
  <si>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</si>
  <si>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B (Green: Base NatriumhydrogenCarbonate 1 M)</t>
  </si>
  <si>
    <t>C (red: Glucose 400 g/L = 2220 mM)</t>
  </si>
  <si>
    <t>Eff Feed B</t>
  </si>
  <si>
    <t>Gluc Feed</t>
  </si>
  <si>
    <t>A (Yellow: Feed B from Gibco  Glutamine ca. 4 mM)</t>
  </si>
  <si>
    <t xml:space="preserve">Gluc Feed </t>
  </si>
  <si>
    <t>total cells</t>
  </si>
  <si>
    <t>U1</t>
  </si>
  <si>
    <t>U2</t>
  </si>
  <si>
    <t>U3</t>
  </si>
  <si>
    <t>U4</t>
  </si>
  <si>
    <t>U5</t>
  </si>
  <si>
    <t>U6</t>
  </si>
  <si>
    <t>U7</t>
  </si>
  <si>
    <t>U8</t>
  </si>
  <si>
    <t>Sodium</t>
  </si>
  <si>
    <t>Potassium</t>
  </si>
  <si>
    <t>Base
accum</t>
  </si>
  <si>
    <t>Natrium+</t>
  </si>
  <si>
    <t>Kalium+</t>
  </si>
  <si>
    <t xml:space="preserve"> </t>
  </si>
  <si>
    <t>Accu</t>
  </si>
  <si>
    <t>(mL/dag)</t>
  </si>
  <si>
    <t>Mio. cells P0</t>
  </si>
  <si>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</si>
  <si>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</si>
  <si>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</si>
  <si>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</si>
  <si>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</si>
  <si>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</si>
  <si>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</si>
  <si>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</si>
  <si>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</si>
  <si>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% Aggregates</t>
  </si>
  <si>
    <t>hours</t>
  </si>
  <si>
    <t>Dead cells</t>
  </si>
  <si>
    <t>CHO-S Wild Type</t>
  </si>
  <si>
    <t>ldha/Pdk1-4 KO</t>
  </si>
  <si>
    <t>Sample ID</t>
  </si>
  <si>
    <t>Batch ID</t>
  </si>
  <si>
    <t>Age (h)</t>
  </si>
  <si>
    <t>Age (d)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</si>
  <si>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</si>
  <si>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</si>
  <si>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</si>
  <si>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</si>
  <si>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</si>
  <si>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</si>
  <si>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</si>
  <si>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</si>
  <si>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</si>
  <si>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Cell Debris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</si>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</sst>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([$€-2]\ * #,##0.00_);_([$€-2]\ * \(#,##0.00\);_([$€-2]\ * &quot;-&quot;??_)"/>
    <numFmt numFmtId="166" formatCode="0.000"/>
    <numFmt numFmtId="167" formatCode="hh:mm;@"/>
    <numFmt numFmtId="168" formatCode="yyyy/mm/dd;@"/>
    <numFmt numFmtId="169" formatCode="0.0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66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66" fontId="28" fillId="0" borderId="0" xfId="0" applyNumberFormat="1" applyFont="1"/>
    <xf numFmtId="0" fontId="8" fillId="0" borderId="14" xfId="0" applyFont="1" applyBorder="1"/>
    <xf numFmtId="168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66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67" fontId="7" fillId="0" borderId="12" xfId="0" applyNumberFormat="1" applyFont="1" applyBorder="1" applyAlignment="1">
      <alignment horizontal="center"/>
    </xf>
    <xf numFmtId="167" fontId="7" fillId="0" borderId="13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66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66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64" fontId="0" fillId="0" borderId="13" xfId="0" applyNumberFormat="1" applyBorder="1" applyAlignment="1">
      <alignment horizontal="center"/>
    </xf>
    <xf numFmtId="0" fontId="2" fillId="0" borderId="0" xfId="75"/>
    <xf numFmtId="166" fontId="2" fillId="0" borderId="0" xfId="75" applyNumberFormat="1"/>
    <xf numFmtId="0" fontId="1" fillId="0" borderId="1" xfId="89" applyBorder="1"/>
    <xf numFmtId="0" fontId="1" fillId="0" borderId="10" xfId="89" applyBorder="1"/>
    <xf numFmtId="166" fontId="1" fillId="0" borderId="9" xfId="89" applyNumberFormat="1" applyBorder="1"/>
    <xf numFmtId="166" fontId="1" fillId="0" borderId="1" xfId="89" applyNumberFormat="1" applyBorder="1"/>
    <xf numFmtId="168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66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69" fontId="0" fillId="0" borderId="0" xfId="0" applyNumberFormat="1"/>
    <xf numFmtId="169" fontId="0" fillId="36" borderId="5" xfId="0" applyNumberFormat="1" applyFill="1" applyBorder="1"/>
    <xf numFmtId="169" fontId="0" fillId="36" borderId="12" xfId="0" applyNumberFormat="1" applyFill="1" applyBorder="1"/>
    <xf numFmtId="169" fontId="7" fillId="36" borderId="10" xfId="2" applyNumberFormat="1" applyFill="1" applyBorder="1"/>
    <xf numFmtId="169" fontId="0" fillId="0" borderId="14" xfId="0" applyNumberFormat="1" applyBorder="1"/>
    <xf numFmtId="169" fontId="0" fillId="0" borderId="2" xfId="0" applyNumberFormat="1" applyBorder="1"/>
    <xf numFmtId="169" fontId="0" fillId="0" borderId="13" xfId="0" applyNumberFormat="1" applyBorder="1"/>
  </cellXfs>
  <cellStyles count="103">
    <cellStyle name="20% - Accent1" xfId="20" builtinId="30" customBuiltin="1"/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" xfId="24" builtinId="34" customBuiltin="1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" xfId="28" builtinId="38" customBuiltin="1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" xfId="32" builtinId="42" customBuiltin="1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" xfId="36" builtinId="46" customBuiltin="1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" xfId="40" builtinId="50" customBuiltin="1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40% - Accent1" xfId="21" builtinId="31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" xfId="25" builtinId="35" customBuiltin="1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" xfId="29" builtinId="39" customBuiltin="1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" xfId="33" builtinId="43" customBuiltin="1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" xfId="37" builtinId="47" customBuiltin="1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" xfId="41" builtinId="51" customBuiltin="1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uro" xfId="1" xr:uid="{00000000-0005-0000-0000-00004B00000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7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en-A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A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33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33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43"/>
  <sheetViews>
    <sheetView tabSelected="1" topLeftCell="C1" zoomScale="110" zoomScaleNormal="113" workbookViewId="0">
      <selection activeCell="D13" sqref="D13"/>
    </sheetView>
  </sheetViews>
  <sheetFormatPr baseColWidth="10" defaultColWidth="8.83203125" defaultRowHeight="13" x14ac:dyDescent="0.15"/>
  <cols>
    <col min="2" max="2" width="9" bestFit="1" customWidth="1"/>
    <col min="3" max="3" width="16.33203125" bestFit="1" customWidth="1"/>
    <col min="4" max="4" width="21.33203125" customWidth="1"/>
    <col min="5" max="5" width="14.1640625" customWidth="1"/>
    <col min="6" max="6" width="8.83203125" customWidth="1"/>
    <col min="7" max="7" width="10.83203125" customWidth="1"/>
    <col min="8" max="8" width="9.6640625" customWidth="1"/>
    <col min="9" max="9" width="9.5" customWidth="1"/>
    <col min="10" max="12" width="8.33203125" customWidth="1"/>
    <col min="13" max="13" width="12.6640625" customWidth="1"/>
    <col min="16" max="16" width="10" bestFit="1" customWidth="1"/>
    <col min="17" max="17" width="10.1640625" bestFit="1" customWidth="1"/>
    <col min="19" max="19" width="12.83203125" bestFit="1" customWidth="1"/>
    <col min="20" max="20" width="11" bestFit="1" customWidth="1"/>
    <col min="21" max="21" width="11.5" bestFit="1" customWidth="1"/>
    <col min="24" max="24" width="13" bestFit="1" customWidth="1"/>
    <col min="25" max="25" width="11.5" bestFit="1" customWidth="1"/>
    <col min="26" max="26" width="12.6640625" bestFit="1" customWidth="1"/>
    <col min="27" max="28" width="11.83203125" bestFit="1" customWidth="1"/>
    <col min="29" max="29" width="11.33203125" bestFit="1" customWidth="1"/>
    <col min="30" max="30" width="11.83203125" customWidth="1"/>
    <col min="32" max="32" width="14.6640625" customWidth="1"/>
    <col min="33" max="33" width="13.1640625" style="167" customWidth="1"/>
  </cols>
  <sheetData>
    <row r="2" spans="1:15" x14ac:dyDescent="0.15">
      <c r="G2" s="7"/>
      <c r="H2" s="9"/>
    </row>
    <row r="3" spans="1:15" ht="14" thickBot="1" x14ac:dyDescent="0.2">
      <c r="G3" s="7"/>
      <c r="H3" s="5"/>
    </row>
    <row r="4" spans="1:15" ht="14" thickBot="1" x14ac:dyDescent="0.2">
      <c r="D4" s="92" t="s">
        <v>76</v>
      </c>
      <c r="E4" s="92"/>
      <c r="F4" s="90" t="s">
        <v>77</v>
      </c>
      <c r="G4" s="90" t="s">
        <v>78</v>
      </c>
      <c r="H4" s="90" t="s">
        <v>79</v>
      </c>
      <c r="I4" s="90" t="s">
        <v>80</v>
      </c>
      <c r="J4" s="90" t="s">
        <v>81</v>
      </c>
      <c r="K4" s="90"/>
      <c r="L4" s="90"/>
      <c r="M4" s="90" t="s">
        <v>82</v>
      </c>
      <c r="N4" s="90" t="s">
        <v>83</v>
      </c>
      <c r="O4" s="90" t="s">
        <v>84</v>
      </c>
    </row>
    <row r="5" spans="1:15" ht="14" x14ac:dyDescent="0.15">
      <c r="D5" s="137" t="s">
        <v>75</v>
      </c>
      <c r="E5" s="137"/>
      <c r="F5" s="138">
        <v>0.28599999999999998</v>
      </c>
      <c r="G5" s="129">
        <v>0.23</v>
      </c>
      <c r="H5" s="143">
        <v>0.24299999999999999</v>
      </c>
      <c r="I5" s="139">
        <v>0.28799999999999998</v>
      </c>
      <c r="J5" s="129">
        <v>0.24099999999999999</v>
      </c>
      <c r="K5" s="129"/>
      <c r="L5" s="129"/>
      <c r="M5" s="143">
        <v>0.252</v>
      </c>
      <c r="N5" s="129">
        <v>0.254</v>
      </c>
      <c r="O5" s="143">
        <v>0.17299999999999999</v>
      </c>
    </row>
    <row r="6" spans="1:15" x14ac:dyDescent="0.15">
      <c r="A6" t="s">
        <v>77</v>
      </c>
      <c r="B6" t="s">
        <v>59</v>
      </c>
      <c r="C6" t="s">
        <v>88</v>
      </c>
      <c r="D6" s="131" t="s">
        <v>47</v>
      </c>
      <c r="E6" s="131"/>
      <c r="F6" s="139">
        <v>18</v>
      </c>
      <c r="G6" s="130">
        <v>18</v>
      </c>
      <c r="H6" s="139">
        <v>18</v>
      </c>
      <c r="I6" s="139">
        <v>23</v>
      </c>
      <c r="J6" s="130">
        <v>23</v>
      </c>
      <c r="K6" s="130"/>
      <c r="L6" s="130"/>
      <c r="M6" s="139">
        <v>25.5</v>
      </c>
      <c r="N6" s="130">
        <v>25.5</v>
      </c>
      <c r="O6" s="139">
        <v>23</v>
      </c>
    </row>
    <row r="7" spans="1:15" ht="14" thickBot="1" x14ac:dyDescent="0.2">
      <c r="A7" t="s">
        <v>78</v>
      </c>
      <c r="B7" t="s">
        <v>60</v>
      </c>
      <c r="C7" t="s">
        <v>88</v>
      </c>
      <c r="D7" s="132" t="s">
        <v>48</v>
      </c>
      <c r="E7" s="132"/>
      <c r="F7" s="140">
        <v>5</v>
      </c>
      <c r="G7" s="133">
        <v>5</v>
      </c>
      <c r="H7" s="140">
        <v>5</v>
      </c>
      <c r="I7" s="140">
        <v>5</v>
      </c>
      <c r="J7" s="133">
        <v>5</v>
      </c>
      <c r="K7" s="133"/>
      <c r="L7" s="133"/>
      <c r="M7" s="140">
        <v>5</v>
      </c>
      <c r="N7" s="133">
        <v>5</v>
      </c>
      <c r="O7" s="140">
        <v>5</v>
      </c>
    </row>
    <row r="8" spans="1:15" x14ac:dyDescent="0.15">
      <c r="A8" t="s">
        <v>79</v>
      </c>
      <c r="B8" t="s">
        <v>61</v>
      </c>
      <c r="C8" t="s">
        <v>88</v>
      </c>
      <c r="D8" s="93" t="s">
        <v>9</v>
      </c>
      <c r="E8" s="93"/>
      <c r="F8" s="134">
        <v>31.8</v>
      </c>
      <c r="G8" s="141">
        <v>32.200000000000003</v>
      </c>
      <c r="H8" s="135">
        <v>32</v>
      </c>
      <c r="I8" s="135">
        <v>32.299999999999997</v>
      </c>
      <c r="J8" s="141">
        <v>32.299999999999997</v>
      </c>
      <c r="K8" s="141"/>
      <c r="L8" s="141"/>
      <c r="M8" s="135">
        <v>32.299999999999997</v>
      </c>
      <c r="N8" s="141">
        <v>32.299999999999997</v>
      </c>
      <c r="O8" s="135">
        <v>32.4</v>
      </c>
    </row>
    <row r="9" spans="1:15" x14ac:dyDescent="0.15">
      <c r="A9" t="s">
        <v>80</v>
      </c>
      <c r="B9" t="s">
        <v>62</v>
      </c>
      <c r="C9" t="s">
        <v>89</v>
      </c>
      <c r="D9" s="93" t="s">
        <v>10</v>
      </c>
      <c r="E9" s="93"/>
      <c r="F9" s="135">
        <v>6.54</v>
      </c>
      <c r="G9" s="141">
        <v>6.41</v>
      </c>
      <c r="H9" s="135">
        <v>6.51</v>
      </c>
      <c r="I9" s="135">
        <v>6.66</v>
      </c>
      <c r="J9" s="141">
        <v>6.7</v>
      </c>
      <c r="K9" s="141"/>
      <c r="L9" s="141"/>
      <c r="M9" s="135">
        <v>6.77</v>
      </c>
      <c r="N9" s="141"/>
      <c r="O9" s="135"/>
    </row>
    <row r="10" spans="1:15" ht="14" thickBot="1" x14ac:dyDescent="0.2">
      <c r="A10" t="s">
        <v>81</v>
      </c>
      <c r="B10" t="s">
        <v>63</v>
      </c>
      <c r="C10" t="s">
        <v>89</v>
      </c>
      <c r="D10" s="94" t="s">
        <v>11</v>
      </c>
      <c r="E10" s="94"/>
      <c r="F10" s="136">
        <v>2.11</v>
      </c>
      <c r="G10" s="142">
        <v>2.2200000000000002</v>
      </c>
      <c r="H10" s="136">
        <v>2.14</v>
      </c>
      <c r="I10" s="136">
        <v>2.16</v>
      </c>
      <c r="J10" s="142">
        <v>2.08</v>
      </c>
      <c r="K10" s="142"/>
      <c r="L10" s="142"/>
      <c r="M10" s="136">
        <v>2.12</v>
      </c>
      <c r="N10" s="142">
        <v>2.16</v>
      </c>
      <c r="O10" s="136">
        <v>1.99</v>
      </c>
    </row>
    <row r="11" spans="1:15" x14ac:dyDescent="0.15">
      <c r="A11" t="s">
        <v>82</v>
      </c>
      <c r="B11" t="s">
        <v>64</v>
      </c>
      <c r="C11" t="s">
        <v>89</v>
      </c>
      <c r="D11" s="93" t="s">
        <v>56</v>
      </c>
      <c r="E11" s="93"/>
      <c r="F11" s="135">
        <v>4</v>
      </c>
      <c r="G11" s="141">
        <v>4</v>
      </c>
      <c r="H11" s="135">
        <v>4</v>
      </c>
      <c r="I11" s="135">
        <v>4</v>
      </c>
      <c r="J11" s="141">
        <v>4</v>
      </c>
      <c r="K11" s="141"/>
      <c r="L11" s="141"/>
      <c r="M11" s="135">
        <v>4</v>
      </c>
      <c r="N11" s="141">
        <v>4</v>
      </c>
      <c r="O11" s="135">
        <v>4</v>
      </c>
    </row>
    <row r="12" spans="1:15" x14ac:dyDescent="0.15">
      <c r="A12" t="s">
        <v>83</v>
      </c>
      <c r="B12" t="s">
        <v>65</v>
      </c>
      <c r="C12" t="s">
        <v>89</v>
      </c>
      <c r="D12" s="93" t="s">
        <v>52</v>
      </c>
      <c r="E12" s="93"/>
      <c r="F12" s="135">
        <v>1</v>
      </c>
      <c r="G12" s="141">
        <v>1</v>
      </c>
      <c r="H12" s="135">
        <v>1</v>
      </c>
      <c r="I12" s="144">
        <v>1</v>
      </c>
      <c r="J12" s="141">
        <v>1</v>
      </c>
      <c r="K12" s="141"/>
      <c r="L12" s="141"/>
      <c r="M12" s="135">
        <v>1</v>
      </c>
      <c r="N12" s="141">
        <v>1</v>
      </c>
      <c r="O12" s="135">
        <v>1</v>
      </c>
    </row>
    <row r="13" spans="1:15" ht="14" thickBot="1" x14ac:dyDescent="0.2">
      <c r="A13" t="s">
        <v>84</v>
      </c>
      <c r="B13" t="s">
        <v>66</v>
      </c>
      <c r="C13" t="s">
        <v>89</v>
      </c>
      <c r="D13" s="94" t="s">
        <v>53</v>
      </c>
      <c r="E13" s="94"/>
      <c r="F13" s="136">
        <v>2220</v>
      </c>
      <c r="G13" s="142">
        <v>2220</v>
      </c>
      <c r="H13" s="136">
        <v>2220</v>
      </c>
      <c r="I13" s="136">
        <v>2220</v>
      </c>
      <c r="J13" s="142">
        <v>2220</v>
      </c>
      <c r="K13" s="142"/>
      <c r="L13" s="142"/>
      <c r="M13" s="136">
        <v>2220</v>
      </c>
      <c r="N13" s="142">
        <v>2220</v>
      </c>
      <c r="O13" s="136">
        <v>2220</v>
      </c>
    </row>
    <row r="14" spans="1:15" x14ac:dyDescent="0.15">
      <c r="C14" s="30"/>
    </row>
    <row r="15" spans="1:15" x14ac:dyDescent="0.15">
      <c r="C15" s="30"/>
    </row>
    <row r="16" spans="1:15" ht="14" thickBot="1" x14ac:dyDescent="0.2"/>
    <row r="17" spans="1:33" ht="18" customHeight="1" x14ac:dyDescent="0.15">
      <c r="A17" s="95" t="s">
        <v>44</v>
      </c>
      <c r="B17" s="96" t="s">
        <v>30</v>
      </c>
      <c r="C17" s="91"/>
      <c r="D17" s="91" t="s">
        <v>0</v>
      </c>
      <c r="E17" s="97"/>
      <c r="F17" s="97"/>
      <c r="G17" s="148"/>
      <c r="H17" s="98"/>
      <c r="I17" s="98" t="s">
        <v>46</v>
      </c>
      <c r="J17" s="98"/>
      <c r="K17" s="98"/>
      <c r="L17" s="98"/>
      <c r="M17" s="151"/>
      <c r="N17" s="101"/>
      <c r="O17" s="101"/>
      <c r="P17" s="99"/>
      <c r="Q17" s="101"/>
      <c r="R17" s="97"/>
      <c r="S17" s="91"/>
      <c r="T17" s="91" t="s">
        <v>67</v>
      </c>
      <c r="U17" s="91" t="s">
        <v>68</v>
      </c>
      <c r="V17" s="91" t="s">
        <v>35</v>
      </c>
      <c r="W17" s="91" t="s">
        <v>32</v>
      </c>
      <c r="X17" s="35" t="s">
        <v>73</v>
      </c>
      <c r="Y17" s="91" t="s">
        <v>8</v>
      </c>
      <c r="Z17" s="100" t="s">
        <v>69</v>
      </c>
      <c r="AA17" s="89" t="s">
        <v>54</v>
      </c>
      <c r="AB17" s="89" t="s">
        <v>54</v>
      </c>
      <c r="AC17" s="89" t="s">
        <v>55</v>
      </c>
      <c r="AD17" s="89" t="s">
        <v>57</v>
      </c>
      <c r="AE17" s="101"/>
      <c r="AF17" s="102"/>
      <c r="AG17" s="168"/>
    </row>
    <row r="18" spans="1:33" ht="29" thickBot="1" x14ac:dyDescent="0.2">
      <c r="A18" s="103" t="s">
        <v>91</v>
      </c>
      <c r="B18" s="104" t="s">
        <v>90</v>
      </c>
      <c r="C18" s="105" t="s">
        <v>41</v>
      </c>
      <c r="D18" s="105" t="s">
        <v>42</v>
      </c>
      <c r="E18" s="106" t="s">
        <v>92</v>
      </c>
      <c r="F18" s="106" t="s">
        <v>93</v>
      </c>
      <c r="G18" s="149" t="s">
        <v>31</v>
      </c>
      <c r="H18" s="107" t="s">
        <v>12</v>
      </c>
      <c r="I18" s="107" t="s">
        <v>5</v>
      </c>
      <c r="J18" s="107" t="s">
        <v>50</v>
      </c>
      <c r="K18" s="107" t="s">
        <v>87</v>
      </c>
      <c r="L18" s="164" t="s">
        <v>103</v>
      </c>
      <c r="M18" s="114" t="s">
        <v>85</v>
      </c>
      <c r="N18" s="150" t="s">
        <v>14</v>
      </c>
      <c r="O18" s="150" t="s">
        <v>15</v>
      </c>
      <c r="P18" s="108" t="s">
        <v>6</v>
      </c>
      <c r="Q18" s="105" t="s">
        <v>7</v>
      </c>
      <c r="R18" s="111" t="s">
        <v>40</v>
      </c>
      <c r="S18" s="112" t="s">
        <v>29</v>
      </c>
      <c r="T18" s="112" t="s">
        <v>70</v>
      </c>
      <c r="U18" s="112" t="s">
        <v>71</v>
      </c>
      <c r="V18" s="112" t="s">
        <v>94</v>
      </c>
      <c r="W18" s="112" t="s">
        <v>95</v>
      </c>
      <c r="X18" s="113" t="s">
        <v>96</v>
      </c>
      <c r="Y18" s="105" t="s">
        <v>97</v>
      </c>
      <c r="Z18" s="115" t="s">
        <v>98</v>
      </c>
      <c r="AA18" s="116" t="s">
        <v>99</v>
      </c>
      <c r="AB18" s="116" t="s">
        <v>100</v>
      </c>
      <c r="AC18" s="112" t="s">
        <v>101</v>
      </c>
      <c r="AD18" s="112" t="s">
        <v>102</v>
      </c>
      <c r="AE18" s="117"/>
      <c r="AF18" s="118"/>
      <c r="AG18" s="169"/>
    </row>
    <row r="19" spans="1:33" ht="21.75" customHeight="1" thickBot="1" x14ac:dyDescent="0.25">
      <c r="A19" s="119"/>
      <c r="B19" s="120"/>
      <c r="C19" s="121" t="s">
        <v>36</v>
      </c>
      <c r="D19" s="122" t="s">
        <v>37</v>
      </c>
      <c r="E19" s="110" t="s">
        <v>86</v>
      </c>
      <c r="F19" s="110" t="s">
        <v>1</v>
      </c>
      <c r="G19" s="123" t="s">
        <v>13</v>
      </c>
      <c r="H19" s="124" t="s">
        <v>13</v>
      </c>
      <c r="I19" s="125" t="s">
        <v>2</v>
      </c>
      <c r="J19" s="125" t="s">
        <v>51</v>
      </c>
      <c r="K19" s="124" t="s">
        <v>13</v>
      </c>
      <c r="L19" s="124" t="s">
        <v>13</v>
      </c>
      <c r="M19" s="126" t="s">
        <v>58</v>
      </c>
      <c r="N19" s="122" t="s">
        <v>39</v>
      </c>
      <c r="O19" s="121" t="s">
        <v>39</v>
      </c>
      <c r="P19" s="109" t="s">
        <v>39</v>
      </c>
      <c r="Q19" s="121" t="s">
        <v>38</v>
      </c>
      <c r="R19" s="110" t="s">
        <v>39</v>
      </c>
      <c r="S19" s="121" t="s">
        <v>34</v>
      </c>
      <c r="T19" s="121" t="s">
        <v>39</v>
      </c>
      <c r="U19" s="121" t="s">
        <v>39</v>
      </c>
      <c r="V19" s="121" t="s">
        <v>74</v>
      </c>
      <c r="W19" s="121" t="s">
        <v>33</v>
      </c>
      <c r="X19" s="109" t="s">
        <v>33</v>
      </c>
      <c r="Y19" s="121" t="s">
        <v>3</v>
      </c>
      <c r="Z19" s="110" t="s">
        <v>33</v>
      </c>
      <c r="AA19" s="121" t="s">
        <v>33</v>
      </c>
      <c r="AB19" s="121" t="s">
        <v>33</v>
      </c>
      <c r="AC19" s="121" t="s">
        <v>33</v>
      </c>
      <c r="AD19" s="121" t="s">
        <v>33</v>
      </c>
      <c r="AE19" s="127" t="s">
        <v>42</v>
      </c>
      <c r="AF19" s="128" t="s">
        <v>43</v>
      </c>
      <c r="AG19" s="170" t="s">
        <v>104</v>
      </c>
    </row>
    <row r="20" spans="1:33" x14ac:dyDescent="0.15">
      <c r="A20" s="17" t="s">
        <v>59</v>
      </c>
      <c r="B20" s="12" t="s">
        <v>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5"/>
      <c r="H20" s="146"/>
      <c r="I20" s="146"/>
      <c r="J20" s="146"/>
      <c r="K20" s="146"/>
      <c r="L20" s="146"/>
      <c r="M20" s="146"/>
      <c r="N20" s="152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71"/>
    </row>
    <row r="21" spans="1:33" x14ac:dyDescent="0.15">
      <c r="A21" s="17" t="s">
        <v>59</v>
      </c>
      <c r="B21" s="12" t="s">
        <v>45</v>
      </c>
      <c r="C21" s="28">
        <v>42410</v>
      </c>
      <c r="D21" s="29">
        <v>0.82638888888888884</v>
      </c>
      <c r="E21" s="10">
        <f>F21*24</f>
        <v>0</v>
      </c>
      <c r="F21" s="76">
        <v>0</v>
      </c>
      <c r="G21" s="147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7">
        <v>8.66</v>
      </c>
      <c r="V21" s="60">
        <v>4</v>
      </c>
      <c r="W21" s="73">
        <f>W20-V20+Y21+AA21+AC21</f>
        <v>264.5</v>
      </c>
      <c r="X21" s="87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72"/>
    </row>
    <row r="22" spans="1:33" x14ac:dyDescent="0.15">
      <c r="A22" s="17" t="s">
        <v>59</v>
      </c>
      <c r="B22" s="12" t="s">
        <v>4</v>
      </c>
      <c r="C22" s="28">
        <v>42411</v>
      </c>
      <c r="D22" s="29">
        <v>0.41111111111111115</v>
      </c>
      <c r="E22" s="10">
        <f>F22*24</f>
        <v>14.033333333333337</v>
      </c>
      <c r="F22" s="78">
        <f t="shared" ref="F22:F35" si="3">+F21+(C22-C21)+(D22-D21)</f>
        <v>0.58472222222222237</v>
      </c>
      <c r="G22" s="147">
        <v>0.36899999999999999</v>
      </c>
      <c r="H22" s="53">
        <v>0.373</v>
      </c>
      <c r="I22">
        <v>98.7</v>
      </c>
      <c r="J22">
        <v>13.2</v>
      </c>
      <c r="K22" s="53">
        <f t="shared" ref="K22:K35" si="4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7">
        <v>8.6999999999999993</v>
      </c>
      <c r="V22" s="60">
        <v>4</v>
      </c>
      <c r="W22" s="73">
        <f t="shared" ref="W22:W35" si="5">W21-V21+Y22+AA22+AC22</f>
        <v>260.5</v>
      </c>
      <c r="X22" s="87">
        <f t="shared" ref="X22:X35" si="6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72">
        <f>LN(2)/AF22</f>
        <v>1.8157114006223836E-2</v>
      </c>
    </row>
    <row r="23" spans="1:33" x14ac:dyDescent="0.15">
      <c r="A23" s="17" t="s">
        <v>59</v>
      </c>
      <c r="B23" s="12" t="s">
        <v>16</v>
      </c>
      <c r="C23" s="28">
        <v>42412</v>
      </c>
      <c r="D23" s="29">
        <v>0.46180555555555558</v>
      </c>
      <c r="E23" s="10">
        <f>F23*24</f>
        <v>39.25</v>
      </c>
      <c r="F23" s="78">
        <f t="shared" si="3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4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7">
        <v>8.76</v>
      </c>
      <c r="V23" s="60">
        <v>39</v>
      </c>
      <c r="W23" s="73">
        <f t="shared" si="5"/>
        <v>256.5</v>
      </c>
      <c r="X23" s="87">
        <f t="shared" si="6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72">
        <f>LN(2)/AF23</f>
        <v>4.507814582882097E-2</v>
      </c>
    </row>
    <row r="24" spans="1:33" ht="12.75" customHeight="1" x14ac:dyDescent="0.15">
      <c r="A24" s="17" t="s">
        <v>59</v>
      </c>
      <c r="B24" s="12" t="s">
        <v>17</v>
      </c>
      <c r="C24" s="28">
        <v>42413</v>
      </c>
      <c r="D24" s="29">
        <v>0.37361111111111112</v>
      </c>
      <c r="E24" s="10">
        <f t="shared" ref="E24:E34" si="7">F24*24</f>
        <v>61.13333333333334</v>
      </c>
      <c r="F24" s="78">
        <f t="shared" si="3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4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7">
        <v>8.4700000000000006</v>
      </c>
      <c r="V24" s="60">
        <v>4</v>
      </c>
      <c r="W24" s="73">
        <f t="shared" si="5"/>
        <v>223</v>
      </c>
      <c r="X24" s="87">
        <f t="shared" si="6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72">
        <f>LN(2)/AF24</f>
        <v>4.2893266061329691E-2</v>
      </c>
    </row>
    <row r="25" spans="1:33" ht="12.75" customHeight="1" x14ac:dyDescent="0.15">
      <c r="A25" s="17" t="s">
        <v>59</v>
      </c>
      <c r="B25" s="12" t="s">
        <v>18</v>
      </c>
      <c r="C25" s="28">
        <v>42414</v>
      </c>
      <c r="D25" s="29">
        <v>0.41666666666666669</v>
      </c>
      <c r="E25" s="10">
        <f t="shared" si="7"/>
        <v>86.166666666666671</v>
      </c>
      <c r="F25" s="78">
        <f t="shared" si="3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4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7">
        <v>7.63</v>
      </c>
      <c r="V25" s="60">
        <v>10</v>
      </c>
      <c r="W25" s="73">
        <f t="shared" si="5"/>
        <v>230.8</v>
      </c>
      <c r="X25" s="87">
        <f t="shared" si="6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72">
        <f>LN(2)/AF25</f>
        <v>3.0254331822672668E-2</v>
      </c>
    </row>
    <row r="26" spans="1:33" x14ac:dyDescent="0.15">
      <c r="A26" s="17" t="s">
        <v>59</v>
      </c>
      <c r="B26" s="12" t="s">
        <v>19</v>
      </c>
      <c r="C26" s="28">
        <v>42415</v>
      </c>
      <c r="D26" s="29">
        <v>0.4201388888888889</v>
      </c>
      <c r="E26" s="10">
        <f t="shared" si="7"/>
        <v>110.25000000000003</v>
      </c>
      <c r="F26" s="78">
        <f t="shared" si="3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4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7">
        <v>6.41</v>
      </c>
      <c r="V26" s="60">
        <v>4</v>
      </c>
      <c r="W26" s="73">
        <f t="shared" si="5"/>
        <v>239.1</v>
      </c>
      <c r="X26" s="87">
        <f t="shared" si="6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72">
        <f>LN(2)/AF26</f>
        <v>1.9383061799967443E-2</v>
      </c>
    </row>
    <row r="27" spans="1:33" x14ac:dyDescent="0.15">
      <c r="A27" s="17" t="s">
        <v>59</v>
      </c>
      <c r="B27" s="12" t="s">
        <v>20</v>
      </c>
      <c r="C27" s="28">
        <v>42416</v>
      </c>
      <c r="D27" s="29">
        <v>0.375</v>
      </c>
      <c r="E27" s="10">
        <f t="shared" si="7"/>
        <v>133.16666666666669</v>
      </c>
      <c r="F27" s="78">
        <f t="shared" si="3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4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7">
        <v>6</v>
      </c>
      <c r="V27" s="57">
        <v>9.5</v>
      </c>
      <c r="W27" s="73">
        <f t="shared" si="5"/>
        <v>252.9</v>
      </c>
      <c r="X27" s="87">
        <f t="shared" si="6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8">((AE27-AE26)*LN(2)/LN(G27/G26))</f>
        <v>68.731359974376019</v>
      </c>
      <c r="AG27" s="172">
        <f t="shared" ref="AG27:AG90" si="9">LN(2)/AF27</f>
        <v>1.0084875096584149E-2</v>
      </c>
    </row>
    <row r="28" spans="1:33" ht="13.5" customHeight="1" x14ac:dyDescent="0.15">
      <c r="A28" s="17" t="s">
        <v>59</v>
      </c>
      <c r="B28" s="12" t="s">
        <v>21</v>
      </c>
      <c r="C28" s="28">
        <v>42417</v>
      </c>
      <c r="D28" s="63">
        <v>0.40972222222222227</v>
      </c>
      <c r="E28" s="10">
        <f t="shared" si="7"/>
        <v>158</v>
      </c>
      <c r="F28" s="78">
        <f t="shared" si="3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4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7">
        <v>5.32</v>
      </c>
      <c r="V28" s="57">
        <v>4</v>
      </c>
      <c r="W28" s="73">
        <f t="shared" si="5"/>
        <v>247.6</v>
      </c>
      <c r="X28" s="87">
        <f t="shared" si="6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8"/>
        <v>-99.588491422539661</v>
      </c>
      <c r="AG28" s="172">
        <f t="shared" si="9"/>
        <v>-6.960113268701113E-3</v>
      </c>
    </row>
    <row r="29" spans="1:33" ht="13.5" customHeight="1" x14ac:dyDescent="0.15">
      <c r="A29" s="17" t="s">
        <v>59</v>
      </c>
      <c r="B29" s="12" t="s">
        <v>22</v>
      </c>
      <c r="C29" s="28">
        <v>42418</v>
      </c>
      <c r="D29" s="64">
        <v>0.37152777777777773</v>
      </c>
      <c r="E29" s="10">
        <f t="shared" si="7"/>
        <v>181.08333333333334</v>
      </c>
      <c r="F29" s="78">
        <f t="shared" si="3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4"/>
        <v>0.30000000000000071</v>
      </c>
      <c r="L29" s="53">
        <f t="shared" ref="L29:L35" si="1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7">
        <v>5.48</v>
      </c>
      <c r="V29" s="57">
        <v>9</v>
      </c>
      <c r="W29" s="73">
        <f t="shared" si="5"/>
        <v>250.7</v>
      </c>
      <c r="X29" s="87">
        <f t="shared" si="6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8"/>
        <v>196.33760805382138</v>
      </c>
      <c r="AG29" s="172">
        <f t="shared" si="9"/>
        <v>3.5303841552859049E-3</v>
      </c>
    </row>
    <row r="30" spans="1:33" ht="12.75" customHeight="1" x14ac:dyDescent="0.15">
      <c r="A30" s="17" t="s">
        <v>59</v>
      </c>
      <c r="B30" s="12" t="s">
        <v>23</v>
      </c>
      <c r="C30" s="28">
        <v>42419</v>
      </c>
      <c r="D30" s="64">
        <v>0.40972222222222227</v>
      </c>
      <c r="E30" s="10">
        <f t="shared" si="7"/>
        <v>206</v>
      </c>
      <c r="F30" s="78">
        <f t="shared" si="3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4"/>
        <v>0.59999999999999964</v>
      </c>
      <c r="L30" s="53">
        <f t="shared" si="1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7">
        <v>5.57</v>
      </c>
      <c r="V30" s="57">
        <v>4</v>
      </c>
      <c r="W30" s="73">
        <f t="shared" si="5"/>
        <v>248.79999999999998</v>
      </c>
      <c r="X30" s="87">
        <f t="shared" si="6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8"/>
        <v>-211.93120869347513</v>
      </c>
      <c r="AG30" s="172">
        <f t="shared" si="9"/>
        <v>-3.2706234482080114E-3</v>
      </c>
    </row>
    <row r="31" spans="1:33" ht="13.5" customHeight="1" x14ac:dyDescent="0.15">
      <c r="A31" s="17" t="s">
        <v>59</v>
      </c>
      <c r="B31" s="12" t="s">
        <v>24</v>
      </c>
      <c r="C31" s="28">
        <v>42420</v>
      </c>
      <c r="D31" s="64">
        <v>0.53125</v>
      </c>
      <c r="E31" s="10">
        <f t="shared" si="7"/>
        <v>232.91666666666669</v>
      </c>
      <c r="F31" s="78">
        <f t="shared" si="3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4"/>
        <v>0.94999999999999929</v>
      </c>
      <c r="L31" s="53">
        <f t="shared" si="1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7">
        <v>5.91</v>
      </c>
      <c r="V31" s="57">
        <v>4</v>
      </c>
      <c r="W31" s="73">
        <f t="shared" si="5"/>
        <v>248.39999999999998</v>
      </c>
      <c r="X31" s="87">
        <f t="shared" si="6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8"/>
        <v>-66.298456178235</v>
      </c>
      <c r="AG31" s="172">
        <f t="shared" si="9"/>
        <v>-1.0454952053431032E-2</v>
      </c>
    </row>
    <row r="32" spans="1:33" ht="12.75" customHeight="1" x14ac:dyDescent="0.15">
      <c r="A32" s="17" t="s">
        <v>59</v>
      </c>
      <c r="B32" s="12" t="s">
        <v>25</v>
      </c>
      <c r="C32" s="28">
        <v>42421</v>
      </c>
      <c r="D32" s="64">
        <v>0.52430555555555558</v>
      </c>
      <c r="E32" s="10">
        <f t="shared" si="7"/>
        <v>256.75</v>
      </c>
      <c r="F32" s="78">
        <f t="shared" si="3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4"/>
        <v>1.9499999999999993</v>
      </c>
      <c r="L32" s="53">
        <f t="shared" si="1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7">
        <v>6.26</v>
      </c>
      <c r="V32" s="57">
        <v>4</v>
      </c>
      <c r="W32" s="73">
        <f t="shared" si="5"/>
        <v>247.89999999999998</v>
      </c>
      <c r="X32" s="87">
        <f t="shared" si="6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8"/>
        <v>-1313.3233036132749</v>
      </c>
      <c r="AG32" s="172">
        <f t="shared" si="9"/>
        <v>-5.2778107161650695E-4</v>
      </c>
    </row>
    <row r="33" spans="1:33" x14ac:dyDescent="0.15">
      <c r="A33" s="17" t="s">
        <v>59</v>
      </c>
      <c r="B33" s="12" t="s">
        <v>26</v>
      </c>
      <c r="C33" s="28">
        <v>42422</v>
      </c>
      <c r="D33" s="64">
        <v>0.35069444444444442</v>
      </c>
      <c r="E33" s="10">
        <f t="shared" si="7"/>
        <v>276.58333333333337</v>
      </c>
      <c r="F33" s="78">
        <f t="shared" si="3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4"/>
        <v>2.2200000000000006</v>
      </c>
      <c r="L33" s="53">
        <f t="shared" si="1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7">
        <v>6.69</v>
      </c>
      <c r="V33" s="57">
        <v>12</v>
      </c>
      <c r="W33" s="73">
        <f t="shared" si="5"/>
        <v>246.29999999999995</v>
      </c>
      <c r="X33" s="87">
        <f t="shared" si="6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8"/>
        <v>-43.75501885325982</v>
      </c>
      <c r="AG33" s="172">
        <f t="shared" si="9"/>
        <v>-1.584154683796473E-2</v>
      </c>
    </row>
    <row r="34" spans="1:33" ht="15" x14ac:dyDescent="0.2">
      <c r="A34" s="17" t="s">
        <v>59</v>
      </c>
      <c r="B34" s="12" t="s">
        <v>27</v>
      </c>
      <c r="C34" s="28">
        <v>42423</v>
      </c>
      <c r="D34" s="64">
        <v>0.4236111111111111</v>
      </c>
      <c r="E34" s="10">
        <f t="shared" si="7"/>
        <v>302.33333333333337</v>
      </c>
      <c r="F34" s="78">
        <f t="shared" si="3"/>
        <v>12.597222222222223</v>
      </c>
      <c r="G34" s="156">
        <v>5.64</v>
      </c>
      <c r="H34" s="156">
        <v>9.64</v>
      </c>
      <c r="I34" s="155">
        <v>58.6</v>
      </c>
      <c r="J34" s="155">
        <v>11.4</v>
      </c>
      <c r="K34" s="53">
        <f t="shared" si="4"/>
        <v>4.0000000000000009</v>
      </c>
      <c r="L34" s="53">
        <f t="shared" si="10"/>
        <v>3.16</v>
      </c>
      <c r="M34" s="155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7">
        <v>6.96</v>
      </c>
      <c r="V34" s="57">
        <v>10</v>
      </c>
      <c r="W34" s="73">
        <f t="shared" si="5"/>
        <v>235.79999999999995</v>
      </c>
      <c r="X34" s="87">
        <f t="shared" si="6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8"/>
        <v>-783.24241455669971</v>
      </c>
      <c r="AG34" s="172">
        <f t="shared" si="9"/>
        <v>-8.8497145670060953E-4</v>
      </c>
    </row>
    <row r="35" spans="1:33" ht="16" thickBot="1" x14ac:dyDescent="0.25">
      <c r="A35" s="23" t="s">
        <v>59</v>
      </c>
      <c r="B35" s="13" t="s">
        <v>28</v>
      </c>
      <c r="C35" s="28">
        <v>42424</v>
      </c>
      <c r="D35" s="65">
        <v>0.3833333333333333</v>
      </c>
      <c r="E35" s="154">
        <f>F35*24</f>
        <v>325.36666666666667</v>
      </c>
      <c r="F35" s="79">
        <f t="shared" si="3"/>
        <v>13.556944444444445</v>
      </c>
      <c r="G35" s="159">
        <v>4.1500000000000004</v>
      </c>
      <c r="H35" s="160">
        <v>9.15</v>
      </c>
      <c r="I35" s="157">
        <v>45.4</v>
      </c>
      <c r="J35" s="157">
        <v>11</v>
      </c>
      <c r="K35" s="163">
        <f t="shared" si="4"/>
        <v>5</v>
      </c>
      <c r="L35" s="163">
        <f t="shared" si="10"/>
        <v>3.6500000000000004</v>
      </c>
      <c r="M35" s="158">
        <v>1</v>
      </c>
      <c r="N35" s="68">
        <v>14.6</v>
      </c>
      <c r="O35" s="68">
        <v>73.400000000000006</v>
      </c>
      <c r="P35" s="69">
        <v>0</v>
      </c>
      <c r="Q35" s="69">
        <v>3.23</v>
      </c>
      <c r="R35" s="69">
        <v>7.81</v>
      </c>
      <c r="S35" s="67"/>
      <c r="T35" s="67">
        <v>182</v>
      </c>
      <c r="U35" s="80">
        <v>7.25</v>
      </c>
      <c r="V35" s="67">
        <v>10</v>
      </c>
      <c r="W35" s="73">
        <f t="shared" si="5"/>
        <v>226.79999999999995</v>
      </c>
      <c r="X35" s="87">
        <f t="shared" si="6"/>
        <v>135</v>
      </c>
      <c r="Y35" s="70">
        <v>1</v>
      </c>
      <c r="Z35" s="70">
        <f t="shared" si="0"/>
        <v>30</v>
      </c>
      <c r="AA35" s="69">
        <v>0</v>
      </c>
      <c r="AB35" s="70">
        <f t="shared" si="0"/>
        <v>40</v>
      </c>
      <c r="AC35" s="69">
        <v>0</v>
      </c>
      <c r="AD35" s="70">
        <f t="shared" si="1"/>
        <v>11.299999999999999</v>
      </c>
      <c r="AE35" s="6"/>
      <c r="AF35" s="4"/>
      <c r="AG35" s="173"/>
    </row>
    <row r="36" spans="1:33" ht="14" x14ac:dyDescent="0.2">
      <c r="A36" s="17" t="s">
        <v>60</v>
      </c>
      <c r="B36" s="12" t="s">
        <v>49</v>
      </c>
      <c r="C36" s="49">
        <v>42410</v>
      </c>
      <c r="D36" s="29">
        <v>0.61597222222222225</v>
      </c>
      <c r="E36" s="10">
        <f>F36*24</f>
        <v>0</v>
      </c>
      <c r="F36" s="81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7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71"/>
    </row>
    <row r="37" spans="1:33" x14ac:dyDescent="0.15">
      <c r="A37" s="17" t="s">
        <v>60</v>
      </c>
      <c r="B37" s="16" t="s">
        <v>45</v>
      </c>
      <c r="C37" s="28">
        <v>42410</v>
      </c>
      <c r="D37" s="29">
        <v>0.82777777777777783</v>
      </c>
      <c r="E37" s="10">
        <f>F37*24</f>
        <v>0</v>
      </c>
      <c r="F37" s="78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2">
        <v>8.92</v>
      </c>
      <c r="V37" s="60">
        <v>4</v>
      </c>
      <c r="W37" s="73">
        <f>W36-V36+Y37+AA37+AC37</f>
        <v>264.5</v>
      </c>
      <c r="X37" s="87">
        <f>SUM(V37,X36)</f>
        <v>7.5</v>
      </c>
      <c r="Y37" s="33">
        <v>0</v>
      </c>
      <c r="Z37" s="33">
        <f t="shared" ref="Z37:Z51" si="11">SUM(Y37,Z36)</f>
        <v>0</v>
      </c>
      <c r="AA37" s="33">
        <v>0</v>
      </c>
      <c r="AB37" s="33">
        <f t="shared" ref="AB37:AB51" si="12">SUM(AA37,AB36)</f>
        <v>0</v>
      </c>
      <c r="AC37" s="33">
        <v>0</v>
      </c>
      <c r="AD37" s="33">
        <f t="shared" ref="AD37:AD51" si="13">SUM(AC37,AD36)</f>
        <v>0</v>
      </c>
      <c r="AE37" s="4">
        <f t="shared" ref="AE37:AE50" si="14">F37*24</f>
        <v>0</v>
      </c>
      <c r="AF37" s="54"/>
      <c r="AG37" s="172"/>
    </row>
    <row r="38" spans="1:33" x14ac:dyDescent="0.15">
      <c r="A38" s="17" t="s">
        <v>60</v>
      </c>
      <c r="B38" s="8" t="s">
        <v>4</v>
      </c>
      <c r="C38" s="28">
        <v>42411</v>
      </c>
      <c r="D38" s="29">
        <v>0.41250000000000003</v>
      </c>
      <c r="E38" s="10">
        <f>F38*24</f>
        <v>14.033333333333331</v>
      </c>
      <c r="F38" s="78">
        <f t="shared" ref="F38:F51" si="15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6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7">
        <v>8.84</v>
      </c>
      <c r="V38" s="60">
        <v>4</v>
      </c>
      <c r="W38" s="73">
        <f t="shared" ref="W38:W51" si="17">W37-V37+Y38+AA38+AC38</f>
        <v>260.5</v>
      </c>
      <c r="X38" s="87">
        <f t="shared" ref="X38:X51" si="18">SUM(V38,X37)</f>
        <v>11.5</v>
      </c>
      <c r="Y38" s="33">
        <v>0</v>
      </c>
      <c r="Z38" s="33">
        <f t="shared" si="11"/>
        <v>0</v>
      </c>
      <c r="AA38" s="33">
        <v>0</v>
      </c>
      <c r="AB38" s="33">
        <f t="shared" si="12"/>
        <v>0</v>
      </c>
      <c r="AC38" s="33">
        <v>0</v>
      </c>
      <c r="AD38" s="33">
        <f t="shared" si="13"/>
        <v>0</v>
      </c>
      <c r="AE38" s="22">
        <f t="shared" si="14"/>
        <v>14.033333333333331</v>
      </c>
      <c r="AF38" s="54">
        <f t="shared" ref="AF38:AF50" si="19">((AE38-AE37)*LN(2)/LN(G38/G37))</f>
        <v>18.420309372544878</v>
      </c>
      <c r="AG38" s="172">
        <f t="shared" si="9"/>
        <v>3.7629508090296679E-2</v>
      </c>
    </row>
    <row r="39" spans="1:33" x14ac:dyDescent="0.15">
      <c r="A39" s="17" t="s">
        <v>60</v>
      </c>
      <c r="B39" s="8" t="s">
        <v>16</v>
      </c>
      <c r="C39" s="28">
        <v>42412</v>
      </c>
      <c r="D39" s="29">
        <v>0.46319444444444446</v>
      </c>
      <c r="E39" s="10">
        <f>F39*24</f>
        <v>39.25</v>
      </c>
      <c r="F39" s="78">
        <f t="shared" si="15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6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7">
        <v>8.75</v>
      </c>
      <c r="V39" s="60">
        <v>39</v>
      </c>
      <c r="W39" s="73">
        <f t="shared" si="17"/>
        <v>256.5</v>
      </c>
      <c r="X39" s="87">
        <f t="shared" si="18"/>
        <v>50.5</v>
      </c>
      <c r="Y39" s="33">
        <v>0</v>
      </c>
      <c r="Z39" s="33">
        <f t="shared" si="11"/>
        <v>0</v>
      </c>
      <c r="AA39" s="33">
        <v>0</v>
      </c>
      <c r="AB39" s="33">
        <f t="shared" si="12"/>
        <v>0</v>
      </c>
      <c r="AC39" s="33">
        <v>0</v>
      </c>
      <c r="AD39" s="33">
        <f t="shared" si="13"/>
        <v>0</v>
      </c>
      <c r="AE39" s="22">
        <f t="shared" si="14"/>
        <v>39.25</v>
      </c>
      <c r="AF39" s="54">
        <f t="shared" si="19"/>
        <v>18.682171323539752</v>
      </c>
      <c r="AG39" s="172">
        <f t="shared" si="9"/>
        <v>3.7102067450081232E-2</v>
      </c>
    </row>
    <row r="40" spans="1:33" x14ac:dyDescent="0.15">
      <c r="A40" s="17" t="s">
        <v>60</v>
      </c>
      <c r="B40" s="8" t="s">
        <v>17</v>
      </c>
      <c r="C40" s="28">
        <v>42413</v>
      </c>
      <c r="D40" s="29">
        <v>0.375</v>
      </c>
      <c r="E40" s="10">
        <f t="shared" ref="E40:E50" si="20">F40*24</f>
        <v>61.133333333333326</v>
      </c>
      <c r="F40" s="78">
        <f t="shared" si="15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6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7">
        <v>8.74</v>
      </c>
      <c r="V40" s="60">
        <v>4</v>
      </c>
      <c r="W40" s="73">
        <f t="shared" si="17"/>
        <v>223.1</v>
      </c>
      <c r="X40" s="87">
        <f t="shared" si="18"/>
        <v>54.5</v>
      </c>
      <c r="Y40" s="33">
        <v>0</v>
      </c>
      <c r="Z40" s="33">
        <f t="shared" si="11"/>
        <v>0</v>
      </c>
      <c r="AA40" s="33">
        <v>4</v>
      </c>
      <c r="AB40" s="33">
        <f t="shared" si="12"/>
        <v>4</v>
      </c>
      <c r="AC40" s="33">
        <v>1.6</v>
      </c>
      <c r="AD40" s="33">
        <f t="shared" si="13"/>
        <v>1.6</v>
      </c>
      <c r="AE40" s="22">
        <f t="shared" si="14"/>
        <v>61.133333333333326</v>
      </c>
      <c r="AF40" s="54">
        <f t="shared" si="19"/>
        <v>15.967984028837455</v>
      </c>
      <c r="AG40" s="172">
        <f t="shared" si="9"/>
        <v>4.3408559233786365E-2</v>
      </c>
    </row>
    <row r="41" spans="1:33" x14ac:dyDescent="0.15">
      <c r="A41" s="17" t="s">
        <v>60</v>
      </c>
      <c r="B41" s="16" t="s">
        <v>18</v>
      </c>
      <c r="C41" s="28">
        <v>42414</v>
      </c>
      <c r="D41" s="29">
        <v>0.41736111111111113</v>
      </c>
      <c r="E41" s="10">
        <f t="shared" si="20"/>
        <v>86.149999999999991</v>
      </c>
      <c r="F41" s="78">
        <f t="shared" si="15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6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7">
        <v>7.97</v>
      </c>
      <c r="V41" s="60">
        <v>10</v>
      </c>
      <c r="W41" s="73">
        <f t="shared" si="17"/>
        <v>231.3</v>
      </c>
      <c r="X41" s="87">
        <f t="shared" si="18"/>
        <v>64.5</v>
      </c>
      <c r="Y41" s="33">
        <v>2.9</v>
      </c>
      <c r="Z41" s="33">
        <f t="shared" si="11"/>
        <v>2.9</v>
      </c>
      <c r="AA41" s="33">
        <v>8</v>
      </c>
      <c r="AB41" s="33">
        <f t="shared" si="12"/>
        <v>12</v>
      </c>
      <c r="AC41" s="33">
        <v>1.3</v>
      </c>
      <c r="AD41" s="33">
        <f t="shared" si="13"/>
        <v>2.9000000000000004</v>
      </c>
      <c r="AE41" s="22">
        <f t="shared" si="14"/>
        <v>86.149999999999991</v>
      </c>
      <c r="AF41" s="54">
        <f t="shared" si="19"/>
        <v>21.626370249080633</v>
      </c>
      <c r="AG41" s="172">
        <f t="shared" si="9"/>
        <v>3.2051017927495803E-2</v>
      </c>
    </row>
    <row r="42" spans="1:33" x14ac:dyDescent="0.15">
      <c r="A42" s="17" t="s">
        <v>60</v>
      </c>
      <c r="B42" s="12" t="s">
        <v>19</v>
      </c>
      <c r="C42" s="28">
        <v>42415</v>
      </c>
      <c r="D42" s="29">
        <v>0.42152777777777778</v>
      </c>
      <c r="E42" s="10">
        <f t="shared" si="20"/>
        <v>110.25</v>
      </c>
      <c r="F42" s="78">
        <f t="shared" si="15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6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7">
        <v>6.69</v>
      </c>
      <c r="V42" s="60">
        <v>4</v>
      </c>
      <c r="W42" s="73">
        <f t="shared" si="17"/>
        <v>240</v>
      </c>
      <c r="X42" s="87">
        <f t="shared" si="18"/>
        <v>68.5</v>
      </c>
      <c r="Y42" s="33">
        <v>5.4</v>
      </c>
      <c r="Z42" s="33">
        <f t="shared" si="11"/>
        <v>8.3000000000000007</v>
      </c>
      <c r="AA42" s="33">
        <v>12.6</v>
      </c>
      <c r="AB42" s="33">
        <f t="shared" si="12"/>
        <v>24.6</v>
      </c>
      <c r="AC42" s="33">
        <v>0.7</v>
      </c>
      <c r="AD42" s="33">
        <f t="shared" si="13"/>
        <v>3.6000000000000005</v>
      </c>
      <c r="AE42" s="22">
        <f t="shared" si="14"/>
        <v>110.25</v>
      </c>
      <c r="AF42" s="54">
        <f t="shared" si="19"/>
        <v>30.950755415196902</v>
      </c>
      <c r="AG42" s="172">
        <f t="shared" si="9"/>
        <v>2.2395161968150484E-2</v>
      </c>
    </row>
    <row r="43" spans="1:33" x14ac:dyDescent="0.15">
      <c r="A43" s="17" t="s">
        <v>60</v>
      </c>
      <c r="B43" s="12" t="s">
        <v>20</v>
      </c>
      <c r="C43" s="28">
        <v>42416</v>
      </c>
      <c r="D43" s="29">
        <v>0.3756944444444445</v>
      </c>
      <c r="E43" s="10">
        <f t="shared" si="20"/>
        <v>133.15</v>
      </c>
      <c r="F43" s="78">
        <f t="shared" si="15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6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7">
        <v>5.78</v>
      </c>
      <c r="V43" s="57">
        <v>9.5</v>
      </c>
      <c r="W43" s="73">
        <f t="shared" si="17"/>
        <v>253.5</v>
      </c>
      <c r="X43" s="87">
        <f t="shared" si="18"/>
        <v>78</v>
      </c>
      <c r="Y43" s="33">
        <v>2.1</v>
      </c>
      <c r="Z43" s="33">
        <f t="shared" si="11"/>
        <v>10.4</v>
      </c>
      <c r="AA43" s="33">
        <v>15.4</v>
      </c>
      <c r="AB43" s="33">
        <f t="shared" si="12"/>
        <v>40</v>
      </c>
      <c r="AC43" s="33">
        <v>0</v>
      </c>
      <c r="AD43" s="33">
        <f t="shared" si="13"/>
        <v>3.6000000000000005</v>
      </c>
      <c r="AE43" s="22">
        <f t="shared" si="14"/>
        <v>133.15</v>
      </c>
      <c r="AF43" s="54">
        <f t="shared" si="19"/>
        <v>66.05805311000708</v>
      </c>
      <c r="AG43" s="172">
        <f t="shared" si="9"/>
        <v>1.0493000443195639E-2</v>
      </c>
    </row>
    <row r="44" spans="1:33" x14ac:dyDescent="0.15">
      <c r="A44" s="17" t="s">
        <v>60</v>
      </c>
      <c r="B44" s="12" t="s">
        <v>21</v>
      </c>
      <c r="C44" s="28">
        <v>42417</v>
      </c>
      <c r="D44" s="63">
        <v>0.41111111111111115</v>
      </c>
      <c r="E44" s="10">
        <f t="shared" si="20"/>
        <v>158</v>
      </c>
      <c r="F44" s="78">
        <f t="shared" si="15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6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7">
        <v>5.38</v>
      </c>
      <c r="V44" s="57">
        <v>4</v>
      </c>
      <c r="W44" s="73">
        <f t="shared" si="17"/>
        <v>248.7</v>
      </c>
      <c r="X44" s="87">
        <f t="shared" si="18"/>
        <v>82</v>
      </c>
      <c r="Y44" s="33">
        <v>4.7</v>
      </c>
      <c r="Z44" s="33">
        <f t="shared" si="11"/>
        <v>15.100000000000001</v>
      </c>
      <c r="AA44" s="33">
        <v>0</v>
      </c>
      <c r="AB44" s="33">
        <f t="shared" si="12"/>
        <v>40</v>
      </c>
      <c r="AC44" s="33">
        <v>0</v>
      </c>
      <c r="AD44" s="33">
        <f t="shared" si="13"/>
        <v>3.6000000000000005</v>
      </c>
      <c r="AE44" s="22">
        <f t="shared" si="14"/>
        <v>158</v>
      </c>
      <c r="AF44" s="54">
        <f t="shared" si="19"/>
        <v>-230.51244639472571</v>
      </c>
      <c r="AG44" s="172">
        <f t="shared" si="9"/>
        <v>-3.0069837503395001E-3</v>
      </c>
    </row>
    <row r="45" spans="1:33" x14ac:dyDescent="0.15">
      <c r="A45" s="17" t="s">
        <v>60</v>
      </c>
      <c r="B45" s="12" t="s">
        <v>22</v>
      </c>
      <c r="C45" s="28">
        <v>42418</v>
      </c>
      <c r="D45" s="64">
        <v>0.37222222222222223</v>
      </c>
      <c r="E45" s="10">
        <f t="shared" si="20"/>
        <v>181.06666666666666</v>
      </c>
      <c r="F45" s="78">
        <f t="shared" si="15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6"/>
        <v>0.30000000000000071</v>
      </c>
      <c r="L45" s="53">
        <f t="shared" ref="L45:L51" si="21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7">
        <v>5.44</v>
      </c>
      <c r="V45" s="60">
        <v>9</v>
      </c>
      <c r="W45" s="73">
        <f t="shared" si="17"/>
        <v>253.6</v>
      </c>
      <c r="X45" s="87">
        <f t="shared" si="18"/>
        <v>91</v>
      </c>
      <c r="Y45" s="33">
        <v>6.3</v>
      </c>
      <c r="Z45" s="33">
        <f t="shared" si="11"/>
        <v>21.400000000000002</v>
      </c>
      <c r="AA45" s="33">
        <v>0</v>
      </c>
      <c r="AB45" s="33">
        <f t="shared" si="12"/>
        <v>40</v>
      </c>
      <c r="AC45" s="33">
        <v>2.6</v>
      </c>
      <c r="AD45" s="33">
        <f t="shared" si="13"/>
        <v>6.2000000000000011</v>
      </c>
      <c r="AE45" s="22">
        <f t="shared" si="14"/>
        <v>181.06666666666666</v>
      </c>
      <c r="AF45" s="54">
        <f t="shared" si="19"/>
        <v>-160.47998082347652</v>
      </c>
      <c r="AG45" s="172">
        <f t="shared" si="9"/>
        <v>-4.3192127578977448E-3</v>
      </c>
    </row>
    <row r="46" spans="1:33" ht="12.75" customHeight="1" x14ac:dyDescent="0.15">
      <c r="A46" s="17" t="s">
        <v>60</v>
      </c>
      <c r="B46" s="12" t="s">
        <v>23</v>
      </c>
      <c r="C46" s="28">
        <v>42419</v>
      </c>
      <c r="D46" s="64">
        <v>0.41041666666666665</v>
      </c>
      <c r="E46" s="10">
        <f t="shared" si="20"/>
        <v>205.98333333333335</v>
      </c>
      <c r="F46" s="78">
        <f t="shared" si="15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6"/>
        <v>0.5</v>
      </c>
      <c r="L46" s="53">
        <f t="shared" si="21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7">
        <v>5.56</v>
      </c>
      <c r="V46" s="60">
        <v>4</v>
      </c>
      <c r="W46" s="73">
        <f t="shared" si="17"/>
        <v>252.39999999999998</v>
      </c>
      <c r="X46" s="87">
        <f t="shared" si="18"/>
        <v>95</v>
      </c>
      <c r="Y46" s="33">
        <v>5.2</v>
      </c>
      <c r="Z46" s="33">
        <f t="shared" si="11"/>
        <v>26.6</v>
      </c>
      <c r="AA46" s="33">
        <v>0</v>
      </c>
      <c r="AB46" s="33">
        <f t="shared" si="12"/>
        <v>40</v>
      </c>
      <c r="AC46" s="33">
        <v>2.6</v>
      </c>
      <c r="AD46" s="33">
        <f t="shared" si="13"/>
        <v>8.8000000000000007</v>
      </c>
      <c r="AE46" s="22">
        <f t="shared" si="14"/>
        <v>205.98333333333335</v>
      </c>
      <c r="AF46" s="54">
        <f t="shared" si="19"/>
        <v>189.8491772898505</v>
      </c>
      <c r="AG46" s="172">
        <f t="shared" si="9"/>
        <v>3.6510412657816743E-3</v>
      </c>
    </row>
    <row r="47" spans="1:33" ht="14.25" customHeight="1" x14ac:dyDescent="0.15">
      <c r="A47" s="17" t="s">
        <v>60</v>
      </c>
      <c r="B47" s="12" t="s">
        <v>24</v>
      </c>
      <c r="C47" s="28">
        <v>42420</v>
      </c>
      <c r="D47" s="64">
        <v>0.53263888888888888</v>
      </c>
      <c r="E47" s="10">
        <f t="shared" si="20"/>
        <v>232.91666666666666</v>
      </c>
      <c r="F47" s="78">
        <f t="shared" si="15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6"/>
        <v>0.58999999999999986</v>
      </c>
      <c r="L47" s="53">
        <f t="shared" si="21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7">
        <v>5.75</v>
      </c>
      <c r="V47" s="60">
        <v>4</v>
      </c>
      <c r="W47" s="73">
        <f t="shared" si="17"/>
        <v>253.79999999999995</v>
      </c>
      <c r="X47" s="87">
        <f t="shared" si="18"/>
        <v>99</v>
      </c>
      <c r="Y47" s="33">
        <v>4.7</v>
      </c>
      <c r="Z47" s="33">
        <f t="shared" si="11"/>
        <v>31.3</v>
      </c>
      <c r="AA47" s="33">
        <v>0</v>
      </c>
      <c r="AB47" s="33">
        <f t="shared" si="12"/>
        <v>40</v>
      </c>
      <c r="AC47" s="33">
        <v>0.7</v>
      </c>
      <c r="AD47" s="33">
        <f t="shared" si="13"/>
        <v>9.5</v>
      </c>
      <c r="AE47" s="22">
        <f t="shared" si="14"/>
        <v>232.91666666666666</v>
      </c>
      <c r="AF47" s="54">
        <f t="shared" si="19"/>
        <v>-58.324304808685852</v>
      </c>
      <c r="AG47" s="172">
        <f t="shared" si="9"/>
        <v>-1.1884362494051013E-2</v>
      </c>
    </row>
    <row r="48" spans="1:33" ht="14.25" customHeight="1" x14ac:dyDescent="0.15">
      <c r="A48" s="17" t="s">
        <v>60</v>
      </c>
      <c r="B48" s="12" t="s">
        <v>25</v>
      </c>
      <c r="C48" s="28">
        <v>42421</v>
      </c>
      <c r="D48" s="64">
        <v>0.52569444444444446</v>
      </c>
      <c r="E48" s="10">
        <f t="shared" si="20"/>
        <v>256.75</v>
      </c>
      <c r="F48" s="78">
        <f t="shared" si="15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6"/>
        <v>1.0699999999999994</v>
      </c>
      <c r="L48" s="53">
        <f t="shared" si="21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7">
        <v>6</v>
      </c>
      <c r="V48" s="60">
        <v>4</v>
      </c>
      <c r="W48" s="73">
        <f t="shared" si="17"/>
        <v>254.89999999999998</v>
      </c>
      <c r="X48" s="87">
        <f t="shared" si="18"/>
        <v>103</v>
      </c>
      <c r="Y48" s="33">
        <v>3.8</v>
      </c>
      <c r="Z48" s="33">
        <f t="shared" si="11"/>
        <v>35.1</v>
      </c>
      <c r="AA48" s="33">
        <v>0</v>
      </c>
      <c r="AB48" s="33">
        <f t="shared" si="12"/>
        <v>40</v>
      </c>
      <c r="AC48" s="33">
        <v>1.3</v>
      </c>
      <c r="AD48" s="33">
        <f t="shared" si="13"/>
        <v>10.8</v>
      </c>
      <c r="AE48" s="22">
        <f t="shared" si="14"/>
        <v>256.75</v>
      </c>
      <c r="AF48" s="54">
        <f t="shared" si="19"/>
        <v>-345.37175208512258</v>
      </c>
      <c r="AG48" s="172">
        <f t="shared" si="9"/>
        <v>-2.0069596785932502E-3</v>
      </c>
    </row>
    <row r="49" spans="1:33" x14ac:dyDescent="0.15">
      <c r="A49" s="17" t="s">
        <v>60</v>
      </c>
      <c r="B49" s="12" t="s">
        <v>26</v>
      </c>
      <c r="C49" s="28">
        <v>42422</v>
      </c>
      <c r="D49" s="64">
        <v>0.35138888888888892</v>
      </c>
      <c r="E49" s="10">
        <f t="shared" si="20"/>
        <v>276.56666666666666</v>
      </c>
      <c r="F49" s="78">
        <f t="shared" si="15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6"/>
        <v>1.1799999999999997</v>
      </c>
      <c r="L49" s="53">
        <f t="shared" si="21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7">
        <v>6.4</v>
      </c>
      <c r="V49" s="60">
        <v>12</v>
      </c>
      <c r="W49" s="73">
        <f t="shared" si="17"/>
        <v>253.99999999999997</v>
      </c>
      <c r="X49" s="87">
        <f t="shared" si="18"/>
        <v>115</v>
      </c>
      <c r="Y49" s="33">
        <v>2.4</v>
      </c>
      <c r="Z49" s="33">
        <f t="shared" si="11"/>
        <v>37.5</v>
      </c>
      <c r="AA49" s="33">
        <v>0</v>
      </c>
      <c r="AB49" s="33">
        <f t="shared" si="12"/>
        <v>40</v>
      </c>
      <c r="AC49" s="33">
        <v>0.7</v>
      </c>
      <c r="AD49" s="33">
        <f t="shared" si="13"/>
        <v>11.5</v>
      </c>
      <c r="AE49" s="22">
        <f t="shared" si="14"/>
        <v>276.56666666666666</v>
      </c>
      <c r="AF49" s="54">
        <f t="shared" si="19"/>
        <v>-73.910199659431001</v>
      </c>
      <c r="AG49" s="172">
        <f t="shared" si="9"/>
        <v>-9.3782344487483623E-3</v>
      </c>
    </row>
    <row r="50" spans="1:33" ht="15" x14ac:dyDescent="0.2">
      <c r="A50" s="17" t="s">
        <v>60</v>
      </c>
      <c r="B50" s="12" t="s">
        <v>27</v>
      </c>
      <c r="C50" s="28">
        <v>42423</v>
      </c>
      <c r="D50" s="64">
        <v>0.42430555555555555</v>
      </c>
      <c r="E50" s="10">
        <f t="shared" si="20"/>
        <v>302.31666666666661</v>
      </c>
      <c r="F50" s="78">
        <f t="shared" si="15"/>
        <v>12.596527777777776</v>
      </c>
      <c r="G50" s="156">
        <v>6.19</v>
      </c>
      <c r="H50" s="156">
        <v>8.85</v>
      </c>
      <c r="I50" s="155">
        <v>70</v>
      </c>
      <c r="J50" s="155">
        <v>11.7</v>
      </c>
      <c r="K50" s="53">
        <f t="shared" si="16"/>
        <v>2.6599999999999993</v>
      </c>
      <c r="L50" s="53">
        <f t="shared" si="21"/>
        <v>3.8499999999999996</v>
      </c>
      <c r="M50" s="155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2">
        <v>6.71</v>
      </c>
      <c r="V50" s="60">
        <v>10</v>
      </c>
      <c r="W50" s="73">
        <f t="shared" si="17"/>
        <v>243.99999999999997</v>
      </c>
      <c r="X50" s="87">
        <f t="shared" si="18"/>
        <v>125</v>
      </c>
      <c r="Y50" s="33">
        <v>2</v>
      </c>
      <c r="Z50" s="33">
        <f t="shared" si="11"/>
        <v>39.5</v>
      </c>
      <c r="AA50" s="33">
        <v>0</v>
      </c>
      <c r="AB50" s="33">
        <f t="shared" si="12"/>
        <v>40</v>
      </c>
      <c r="AC50" s="33">
        <v>0</v>
      </c>
      <c r="AD50" s="33">
        <f t="shared" si="13"/>
        <v>11.5</v>
      </c>
      <c r="AE50" s="22">
        <f t="shared" si="14"/>
        <v>302.31666666666661</v>
      </c>
      <c r="AF50" s="54">
        <f t="shared" si="19"/>
        <v>-271.8801136053749</v>
      </c>
      <c r="AG50" s="172">
        <f t="shared" si="9"/>
        <v>-2.5494589191103023E-3</v>
      </c>
    </row>
    <row r="51" spans="1:33" ht="16" thickBot="1" x14ac:dyDescent="0.25">
      <c r="A51" s="23" t="s">
        <v>60</v>
      </c>
      <c r="B51" s="13" t="s">
        <v>28</v>
      </c>
      <c r="C51" s="28">
        <v>42424</v>
      </c>
      <c r="D51" s="65">
        <v>0.3840277777777778</v>
      </c>
      <c r="E51" s="154">
        <f>F51*24</f>
        <v>325.34999999999997</v>
      </c>
      <c r="F51" s="79">
        <f t="shared" si="15"/>
        <v>13.556249999999999</v>
      </c>
      <c r="G51" s="159">
        <v>5.31</v>
      </c>
      <c r="H51" s="160">
        <v>9.67</v>
      </c>
      <c r="I51" s="157">
        <v>54.9</v>
      </c>
      <c r="J51" s="157">
        <v>10.8</v>
      </c>
      <c r="K51" s="163">
        <f t="shared" si="16"/>
        <v>4.3600000000000003</v>
      </c>
      <c r="L51" s="163">
        <f t="shared" si="21"/>
        <v>3.0299999999999994</v>
      </c>
      <c r="M51" s="158">
        <v>1</v>
      </c>
      <c r="N51" s="68">
        <v>19.100000000000001</v>
      </c>
      <c r="O51" s="68">
        <v>91.6</v>
      </c>
      <c r="P51" s="69">
        <v>0</v>
      </c>
      <c r="Q51" s="69">
        <v>2.89</v>
      </c>
      <c r="R51" s="69">
        <v>8.16</v>
      </c>
      <c r="S51" s="68"/>
      <c r="T51" s="67">
        <v>197</v>
      </c>
      <c r="U51" s="80">
        <v>7.03</v>
      </c>
      <c r="V51" s="67">
        <v>10</v>
      </c>
      <c r="W51" s="73">
        <f t="shared" si="17"/>
        <v>235.39999999999998</v>
      </c>
      <c r="X51" s="87">
        <f t="shared" si="18"/>
        <v>135</v>
      </c>
      <c r="Y51" s="69">
        <v>1.4</v>
      </c>
      <c r="Z51" s="70">
        <f t="shared" si="11"/>
        <v>40.9</v>
      </c>
      <c r="AA51" s="69">
        <v>0</v>
      </c>
      <c r="AB51" s="70">
        <f t="shared" si="12"/>
        <v>40</v>
      </c>
      <c r="AC51" s="69">
        <v>0</v>
      </c>
      <c r="AD51" s="70">
        <f t="shared" si="13"/>
        <v>11.5</v>
      </c>
      <c r="AE51" s="6"/>
      <c r="AF51" s="54"/>
      <c r="AG51" s="173"/>
    </row>
    <row r="52" spans="1:33" ht="14" x14ac:dyDescent="0.2">
      <c r="A52" s="17" t="s">
        <v>61</v>
      </c>
      <c r="B52" s="12" t="s">
        <v>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2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71"/>
    </row>
    <row r="53" spans="1:33" x14ac:dyDescent="0.15">
      <c r="A53" s="17" t="s">
        <v>61</v>
      </c>
      <c r="B53" s="12" t="s">
        <v>45</v>
      </c>
      <c r="C53" s="28">
        <v>42410</v>
      </c>
      <c r="D53" s="29">
        <v>0.82916666666666661</v>
      </c>
      <c r="E53" s="10">
        <f>F53*24</f>
        <v>0</v>
      </c>
      <c r="F53" s="76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7">
        <v>8.99</v>
      </c>
      <c r="V53" s="60">
        <v>4</v>
      </c>
      <c r="W53" s="73">
        <f>W52-V52+Y53+AA53+AC53</f>
        <v>264.5</v>
      </c>
      <c r="X53" s="87">
        <f>SUM(V53,X52)</f>
        <v>7.5</v>
      </c>
      <c r="Y53" s="33">
        <v>0</v>
      </c>
      <c r="Z53" s="33">
        <f t="shared" ref="Z53:Z67" si="22">SUM(Y53,Z52)</f>
        <v>0</v>
      </c>
      <c r="AA53" s="33">
        <v>0</v>
      </c>
      <c r="AB53" s="33">
        <f t="shared" ref="AB53:AB67" si="23">SUM(AA53,AB52)</f>
        <v>0</v>
      </c>
      <c r="AC53" s="33">
        <v>0</v>
      </c>
      <c r="AD53" s="33">
        <f t="shared" ref="AD53:AD67" si="24">SUM(AC53,AD52)</f>
        <v>0</v>
      </c>
      <c r="AE53" s="4">
        <f t="shared" ref="AE53:AE66" si="25">F53*24</f>
        <v>0</v>
      </c>
      <c r="AF53" s="54"/>
      <c r="AG53" s="172"/>
    </row>
    <row r="54" spans="1:33" x14ac:dyDescent="0.15">
      <c r="A54" s="17" t="s">
        <v>61</v>
      </c>
      <c r="B54" s="12" t="s">
        <v>4</v>
      </c>
      <c r="C54" s="28">
        <v>42411</v>
      </c>
      <c r="D54" s="29">
        <v>0.41388888888888892</v>
      </c>
      <c r="E54" s="10">
        <f>F54*24</f>
        <v>14.033333333333337</v>
      </c>
      <c r="F54" s="78">
        <f t="shared" ref="F54:F67" si="26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27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7">
        <v>8.9700000000000006</v>
      </c>
      <c r="V54" s="60">
        <v>4</v>
      </c>
      <c r="W54" s="73">
        <f t="shared" ref="W54:W67" si="28">W53-V53+Y54+AA54+AC54</f>
        <v>260.50200000000001</v>
      </c>
      <c r="X54" s="87">
        <f t="shared" ref="X54:X67" si="29">SUM(V54,X53)</f>
        <v>11.5</v>
      </c>
      <c r="Y54" s="33">
        <v>2E-3</v>
      </c>
      <c r="Z54" s="33">
        <f t="shared" si="22"/>
        <v>2E-3</v>
      </c>
      <c r="AA54" s="33">
        <v>0</v>
      </c>
      <c r="AB54" s="33">
        <f t="shared" si="23"/>
        <v>0</v>
      </c>
      <c r="AC54" s="33">
        <v>0</v>
      </c>
      <c r="AD54" s="33">
        <f t="shared" si="24"/>
        <v>0</v>
      </c>
      <c r="AE54" s="22">
        <f t="shared" si="25"/>
        <v>14.033333333333337</v>
      </c>
      <c r="AF54" s="54">
        <f t="shared" ref="AF54:AF66" si="30">((AE54-AE53)*LN(2)/LN(G54/G53))</f>
        <v>18.339780254100031</v>
      </c>
      <c r="AG54" s="172">
        <f t="shared" si="9"/>
        <v>3.7794737502647321E-2</v>
      </c>
    </row>
    <row r="55" spans="1:33" x14ac:dyDescent="0.15">
      <c r="A55" s="17" t="s">
        <v>61</v>
      </c>
      <c r="B55" s="12" t="s">
        <v>16</v>
      </c>
      <c r="C55" s="28">
        <v>42412</v>
      </c>
      <c r="D55" s="29">
        <v>0.46458333333333335</v>
      </c>
      <c r="E55" s="10">
        <f>F55*24</f>
        <v>39.25</v>
      </c>
      <c r="F55" s="78">
        <f t="shared" si="26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27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7">
        <v>8.76</v>
      </c>
      <c r="V55" s="60">
        <v>39</v>
      </c>
      <c r="W55" s="73">
        <f t="shared" si="28"/>
        <v>256.50200000000001</v>
      </c>
      <c r="X55" s="87">
        <f t="shared" si="29"/>
        <v>50.5</v>
      </c>
      <c r="Y55" s="33">
        <v>0</v>
      </c>
      <c r="Z55" s="33">
        <f t="shared" si="22"/>
        <v>2E-3</v>
      </c>
      <c r="AA55" s="33">
        <v>0</v>
      </c>
      <c r="AB55" s="33">
        <f t="shared" si="23"/>
        <v>0</v>
      </c>
      <c r="AC55" s="33">
        <v>0</v>
      </c>
      <c r="AD55" s="33">
        <f t="shared" si="24"/>
        <v>0</v>
      </c>
      <c r="AE55" s="22">
        <f t="shared" si="25"/>
        <v>39.25</v>
      </c>
      <c r="AF55" s="54">
        <f t="shared" si="30"/>
        <v>19.126274600952932</v>
      </c>
      <c r="AG55" s="172">
        <f t="shared" si="9"/>
        <v>3.6240574551063408E-2</v>
      </c>
    </row>
    <row r="56" spans="1:33" x14ac:dyDescent="0.15">
      <c r="A56" s="17" t="s">
        <v>61</v>
      </c>
      <c r="B56" s="12" t="s">
        <v>17</v>
      </c>
      <c r="C56" s="28">
        <v>42413</v>
      </c>
      <c r="D56" s="29">
        <v>0.3756944444444445</v>
      </c>
      <c r="E56" s="10">
        <f t="shared" ref="E56:E66" si="31">F56*24</f>
        <v>61.116666666666674</v>
      </c>
      <c r="F56" s="78">
        <f t="shared" si="26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27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7">
        <v>8.77</v>
      </c>
      <c r="V56" s="60">
        <v>4</v>
      </c>
      <c r="W56" s="73">
        <f t="shared" si="28"/>
        <v>222.90200000000002</v>
      </c>
      <c r="X56" s="87">
        <f t="shared" si="29"/>
        <v>54.5</v>
      </c>
      <c r="Y56" s="33">
        <v>0</v>
      </c>
      <c r="Z56" s="33">
        <f t="shared" si="22"/>
        <v>2E-3</v>
      </c>
      <c r="AA56" s="33">
        <v>4</v>
      </c>
      <c r="AB56" s="33">
        <f t="shared" si="23"/>
        <v>4</v>
      </c>
      <c r="AC56" s="33">
        <v>1.4</v>
      </c>
      <c r="AD56" s="33">
        <f t="shared" si="24"/>
        <v>1.4</v>
      </c>
      <c r="AE56" s="22">
        <f t="shared" si="25"/>
        <v>61.116666666666674</v>
      </c>
      <c r="AF56" s="54">
        <f t="shared" si="30"/>
        <v>14.642119518321465</v>
      </c>
      <c r="AG56" s="172">
        <f t="shared" si="9"/>
        <v>4.7339265308729422E-2</v>
      </c>
    </row>
    <row r="57" spans="1:33" x14ac:dyDescent="0.15">
      <c r="A57" s="17" t="s">
        <v>61</v>
      </c>
      <c r="B57" s="12" t="s">
        <v>18</v>
      </c>
      <c r="C57" s="28">
        <v>42414</v>
      </c>
      <c r="D57" s="29">
        <v>0.41805555555555557</v>
      </c>
      <c r="E57" s="10">
        <f t="shared" si="31"/>
        <v>86.13333333333334</v>
      </c>
      <c r="F57" s="78">
        <f t="shared" si="26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27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7">
        <v>7.76</v>
      </c>
      <c r="V57" s="60">
        <v>10</v>
      </c>
      <c r="W57" s="73">
        <f t="shared" si="28"/>
        <v>231.50200000000001</v>
      </c>
      <c r="X57" s="87">
        <f t="shared" si="29"/>
        <v>64.5</v>
      </c>
      <c r="Y57" s="33">
        <v>3.2</v>
      </c>
      <c r="Z57" s="33">
        <f t="shared" si="22"/>
        <v>3.202</v>
      </c>
      <c r="AA57" s="33">
        <v>8</v>
      </c>
      <c r="AB57" s="33">
        <f t="shared" si="23"/>
        <v>12</v>
      </c>
      <c r="AC57" s="33">
        <v>1.4</v>
      </c>
      <c r="AD57" s="33">
        <f t="shared" si="24"/>
        <v>2.8</v>
      </c>
      <c r="AE57" s="22">
        <f t="shared" si="25"/>
        <v>86.13333333333334</v>
      </c>
      <c r="AF57" s="54">
        <f t="shared" si="30"/>
        <v>21.40336980509797</v>
      </c>
      <c r="AG57" s="172">
        <f t="shared" si="9"/>
        <v>3.2384955587453697E-2</v>
      </c>
    </row>
    <row r="58" spans="1:33" x14ac:dyDescent="0.15">
      <c r="A58" s="17" t="s">
        <v>61</v>
      </c>
      <c r="B58" s="12" t="s">
        <v>19</v>
      </c>
      <c r="C58" s="28">
        <v>42415</v>
      </c>
      <c r="D58" s="29">
        <v>0.42291666666666666</v>
      </c>
      <c r="E58" s="10">
        <f t="shared" si="31"/>
        <v>110.25</v>
      </c>
      <c r="F58" s="78">
        <f t="shared" si="26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27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7">
        <v>6.57</v>
      </c>
      <c r="V58" s="60">
        <v>4</v>
      </c>
      <c r="W58" s="73">
        <f t="shared" si="28"/>
        <v>240.00199999999998</v>
      </c>
      <c r="X58" s="87">
        <f t="shared" si="29"/>
        <v>68.5</v>
      </c>
      <c r="Y58" s="33">
        <v>5.0999999999999996</v>
      </c>
      <c r="Z58" s="33">
        <f t="shared" si="22"/>
        <v>8.3019999999999996</v>
      </c>
      <c r="AA58" s="33">
        <v>12.7</v>
      </c>
      <c r="AB58" s="33">
        <f t="shared" si="23"/>
        <v>24.7</v>
      </c>
      <c r="AC58" s="33">
        <v>0.7</v>
      </c>
      <c r="AD58" s="33">
        <f t="shared" si="24"/>
        <v>3.5</v>
      </c>
      <c r="AE58" s="22">
        <f t="shared" si="25"/>
        <v>110.25</v>
      </c>
      <c r="AF58" s="54">
        <f t="shared" si="30"/>
        <v>39.08342446872917</v>
      </c>
      <c r="AG58" s="172">
        <f t="shared" si="9"/>
        <v>1.77350677424527E-2</v>
      </c>
    </row>
    <row r="59" spans="1:33" x14ac:dyDescent="0.15">
      <c r="A59" s="17" t="s">
        <v>61</v>
      </c>
      <c r="B59" s="12" t="s">
        <v>20</v>
      </c>
      <c r="C59" s="28">
        <v>42416</v>
      </c>
      <c r="D59" s="29">
        <v>0.37638888888888888</v>
      </c>
      <c r="E59" s="10">
        <f t="shared" si="31"/>
        <v>133.13333333333333</v>
      </c>
      <c r="F59" s="78">
        <f t="shared" si="26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27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7">
        <v>6.03</v>
      </c>
      <c r="V59" s="57">
        <v>9.5</v>
      </c>
      <c r="W59" s="73">
        <f t="shared" si="28"/>
        <v>252.40199999999999</v>
      </c>
      <c r="X59" s="87">
        <f t="shared" si="29"/>
        <v>78</v>
      </c>
      <c r="Y59" s="33">
        <v>1</v>
      </c>
      <c r="Z59" s="33">
        <f t="shared" si="22"/>
        <v>9.3019999999999996</v>
      </c>
      <c r="AA59" s="33">
        <v>15.4</v>
      </c>
      <c r="AB59" s="33">
        <f t="shared" si="23"/>
        <v>40.1</v>
      </c>
      <c r="AC59" s="33">
        <v>0</v>
      </c>
      <c r="AD59" s="33">
        <f t="shared" si="24"/>
        <v>3.5</v>
      </c>
      <c r="AE59" s="22">
        <f t="shared" si="25"/>
        <v>133.13333333333333</v>
      </c>
      <c r="AF59" s="54">
        <f t="shared" si="30"/>
        <v>62.289427429285425</v>
      </c>
      <c r="AG59" s="172">
        <f t="shared" si="9"/>
        <v>1.1127846396514821E-2</v>
      </c>
    </row>
    <row r="60" spans="1:33" ht="13.5" customHeight="1" x14ac:dyDescent="0.15">
      <c r="A60" s="17" t="s">
        <v>61</v>
      </c>
      <c r="B60" s="12" t="s">
        <v>21</v>
      </c>
      <c r="C60" s="28">
        <v>42417</v>
      </c>
      <c r="D60" s="63">
        <v>0.41250000000000003</v>
      </c>
      <c r="E60" s="10">
        <f t="shared" si="31"/>
        <v>158</v>
      </c>
      <c r="F60" s="78">
        <f t="shared" si="26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27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7">
        <v>5.46</v>
      </c>
      <c r="V60" s="57">
        <v>4</v>
      </c>
      <c r="W60" s="73">
        <f t="shared" si="28"/>
        <v>242.90199999999999</v>
      </c>
      <c r="X60" s="87">
        <f t="shared" si="29"/>
        <v>82</v>
      </c>
      <c r="Y60" s="33">
        <v>0</v>
      </c>
      <c r="Z60" s="33">
        <f t="shared" si="22"/>
        <v>9.3019999999999996</v>
      </c>
      <c r="AA60" s="33">
        <v>0</v>
      </c>
      <c r="AB60" s="33">
        <f t="shared" si="23"/>
        <v>40.1</v>
      </c>
      <c r="AC60" s="33">
        <v>0</v>
      </c>
      <c r="AD60" s="33">
        <f t="shared" si="24"/>
        <v>3.5</v>
      </c>
      <c r="AE60" s="22">
        <f t="shared" si="25"/>
        <v>158</v>
      </c>
      <c r="AF60" s="54">
        <f t="shared" si="30"/>
        <v>-130.1590622723688</v>
      </c>
      <c r="AG60" s="172">
        <f t="shared" si="9"/>
        <v>-5.3253854818766013E-3</v>
      </c>
    </row>
    <row r="61" spans="1:33" x14ac:dyDescent="0.15">
      <c r="A61" s="17" t="s">
        <v>61</v>
      </c>
      <c r="B61" s="12" t="s">
        <v>22</v>
      </c>
      <c r="C61" s="28">
        <v>42418</v>
      </c>
      <c r="D61" s="64">
        <v>0.37291666666666662</v>
      </c>
      <c r="E61" s="10">
        <f t="shared" si="31"/>
        <v>181.05</v>
      </c>
      <c r="F61" s="78">
        <f t="shared" si="26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27"/>
        <v>0.29999999999999893</v>
      </c>
      <c r="L61" s="53">
        <f t="shared" ref="L61:L67" si="32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7">
        <v>5.72</v>
      </c>
      <c r="V61" s="60">
        <v>9</v>
      </c>
      <c r="W61" s="73">
        <f t="shared" si="28"/>
        <v>240.202</v>
      </c>
      <c r="X61" s="87">
        <f t="shared" si="29"/>
        <v>91</v>
      </c>
      <c r="Y61" s="33">
        <v>0</v>
      </c>
      <c r="Z61" s="33">
        <f t="shared" si="22"/>
        <v>9.3019999999999996</v>
      </c>
      <c r="AA61" s="33">
        <v>0</v>
      </c>
      <c r="AB61" s="33">
        <f t="shared" si="23"/>
        <v>40.1</v>
      </c>
      <c r="AC61" s="33">
        <v>1.3</v>
      </c>
      <c r="AD61" s="33">
        <f t="shared" si="24"/>
        <v>4.8</v>
      </c>
      <c r="AE61" s="22">
        <f t="shared" si="25"/>
        <v>181.05</v>
      </c>
      <c r="AF61" s="54">
        <f t="shared" si="30"/>
        <v>308.82060971369685</v>
      </c>
      <c r="AG61" s="172">
        <f t="shared" si="9"/>
        <v>2.2444978047370351E-3</v>
      </c>
    </row>
    <row r="62" spans="1:33" x14ac:dyDescent="0.15">
      <c r="A62" s="17" t="s">
        <v>61</v>
      </c>
      <c r="B62" s="12" t="s">
        <v>23</v>
      </c>
      <c r="C62" s="28">
        <v>42419</v>
      </c>
      <c r="D62" s="64">
        <v>0.41111111111111115</v>
      </c>
      <c r="E62" s="10">
        <f t="shared" si="31"/>
        <v>205.96666666666664</v>
      </c>
      <c r="F62" s="78">
        <f t="shared" si="26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27"/>
        <v>0.60000000000000142</v>
      </c>
      <c r="L62" s="53">
        <f t="shared" si="32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7">
        <v>6.21</v>
      </c>
      <c r="V62" s="57">
        <v>4</v>
      </c>
      <c r="W62" s="73">
        <f t="shared" si="28"/>
        <v>232.602</v>
      </c>
      <c r="X62" s="87">
        <f t="shared" si="29"/>
        <v>95</v>
      </c>
      <c r="Y62" s="33">
        <v>0.1</v>
      </c>
      <c r="Z62" s="33">
        <f t="shared" si="22"/>
        <v>9.4019999999999992</v>
      </c>
      <c r="AA62" s="33">
        <v>0</v>
      </c>
      <c r="AB62" s="33">
        <f t="shared" si="23"/>
        <v>40.1</v>
      </c>
      <c r="AC62" s="33">
        <v>1.3</v>
      </c>
      <c r="AD62" s="33">
        <f t="shared" si="24"/>
        <v>6.1</v>
      </c>
      <c r="AE62" s="22">
        <f t="shared" si="25"/>
        <v>205.96666666666664</v>
      </c>
      <c r="AF62" s="54">
        <f t="shared" si="30"/>
        <v>-1018.9597232700444</v>
      </c>
      <c r="AG62" s="172">
        <f t="shared" si="9"/>
        <v>-6.8024983199090354E-4</v>
      </c>
    </row>
    <row r="63" spans="1:33" ht="12.75" customHeight="1" x14ac:dyDescent="0.15">
      <c r="A63" s="17" t="s">
        <v>61</v>
      </c>
      <c r="B63" s="12" t="s">
        <v>24</v>
      </c>
      <c r="C63" s="28">
        <v>42420</v>
      </c>
      <c r="D63" s="64">
        <v>0.53402777777777777</v>
      </c>
      <c r="E63" s="10">
        <f t="shared" si="31"/>
        <v>232.91666666666666</v>
      </c>
      <c r="F63" s="78">
        <f t="shared" si="26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27"/>
        <v>2</v>
      </c>
      <c r="L63" s="53">
        <f t="shared" si="32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7">
        <v>6.58</v>
      </c>
      <c r="V63" s="57">
        <v>4</v>
      </c>
      <c r="W63" s="73">
        <f t="shared" si="28"/>
        <v>236.40199999999999</v>
      </c>
      <c r="X63" s="87">
        <f t="shared" si="29"/>
        <v>99</v>
      </c>
      <c r="Y63" s="33">
        <v>7.1</v>
      </c>
      <c r="Z63" s="33">
        <f t="shared" si="22"/>
        <v>16.501999999999999</v>
      </c>
      <c r="AA63" s="33">
        <v>0</v>
      </c>
      <c r="AB63" s="33">
        <f t="shared" si="23"/>
        <v>40.1</v>
      </c>
      <c r="AC63" s="33">
        <v>0.7</v>
      </c>
      <c r="AD63" s="33">
        <f t="shared" si="24"/>
        <v>6.8</v>
      </c>
      <c r="AE63" s="22">
        <f t="shared" si="25"/>
        <v>232.91666666666666</v>
      </c>
      <c r="AF63" s="54">
        <f t="shared" si="30"/>
        <v>-54.408689885289043</v>
      </c>
      <c r="AG63" s="172">
        <f t="shared" si="9"/>
        <v>-1.2739641076109748E-2</v>
      </c>
    </row>
    <row r="64" spans="1:33" ht="15" customHeight="1" x14ac:dyDescent="0.15">
      <c r="A64" s="17" t="s">
        <v>61</v>
      </c>
      <c r="B64" s="12" t="s">
        <v>25</v>
      </c>
      <c r="C64" s="28">
        <v>42421</v>
      </c>
      <c r="D64" s="64">
        <v>0.52708333333333335</v>
      </c>
      <c r="E64" s="10">
        <f t="shared" si="31"/>
        <v>256.75</v>
      </c>
      <c r="F64" s="78">
        <f t="shared" si="26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27"/>
        <v>4.1400000000000006</v>
      </c>
      <c r="L64" s="53">
        <f t="shared" si="32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7">
        <v>6.84</v>
      </c>
      <c r="V64" s="57">
        <v>4</v>
      </c>
      <c r="W64" s="73">
        <f t="shared" si="28"/>
        <v>236.00200000000001</v>
      </c>
      <c r="X64" s="87">
        <f t="shared" si="29"/>
        <v>103</v>
      </c>
      <c r="Y64" s="33">
        <v>2.2999999999999998</v>
      </c>
      <c r="Z64" s="33">
        <f t="shared" si="22"/>
        <v>18.802</v>
      </c>
      <c r="AA64" s="33">
        <v>0</v>
      </c>
      <c r="AB64" s="33">
        <f t="shared" si="23"/>
        <v>40.1</v>
      </c>
      <c r="AC64" s="33">
        <v>1.3</v>
      </c>
      <c r="AD64" s="33">
        <f t="shared" si="24"/>
        <v>8.1</v>
      </c>
      <c r="AE64" s="22">
        <f t="shared" si="25"/>
        <v>256.75</v>
      </c>
      <c r="AF64" s="54">
        <f t="shared" si="30"/>
        <v>-75.04454306986969</v>
      </c>
      <c r="AG64" s="172">
        <f t="shared" si="9"/>
        <v>-9.2364767937169728E-3</v>
      </c>
    </row>
    <row r="65" spans="1:33" x14ac:dyDescent="0.15">
      <c r="A65" s="17" t="s">
        <v>61</v>
      </c>
      <c r="B65" s="12" t="s">
        <v>26</v>
      </c>
      <c r="C65" s="28">
        <v>42422</v>
      </c>
      <c r="D65" s="64">
        <v>0.3520833333333333</v>
      </c>
      <c r="E65" s="10">
        <f t="shared" si="31"/>
        <v>276.54999999999995</v>
      </c>
      <c r="F65" s="78">
        <f t="shared" si="26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27"/>
        <v>3.99</v>
      </c>
      <c r="L65" s="53">
        <f t="shared" si="32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7">
        <v>7.08</v>
      </c>
      <c r="V65" s="57">
        <v>12</v>
      </c>
      <c r="W65" s="73">
        <f t="shared" si="28"/>
        <v>233.40199999999999</v>
      </c>
      <c r="X65" s="87">
        <f t="shared" si="29"/>
        <v>115</v>
      </c>
      <c r="Y65" s="33">
        <v>0.7</v>
      </c>
      <c r="Z65" s="33">
        <f t="shared" si="22"/>
        <v>19.501999999999999</v>
      </c>
      <c r="AA65" s="33">
        <v>0</v>
      </c>
      <c r="AB65" s="33">
        <f t="shared" si="23"/>
        <v>40.1</v>
      </c>
      <c r="AC65" s="33">
        <v>0.7</v>
      </c>
      <c r="AD65" s="33">
        <f t="shared" si="24"/>
        <v>8.7999999999999989</v>
      </c>
      <c r="AE65" s="22">
        <f t="shared" si="25"/>
        <v>276.54999999999995</v>
      </c>
      <c r="AF65" s="54">
        <f t="shared" si="30"/>
        <v>-38.898760569032234</v>
      </c>
      <c r="AG65" s="172">
        <f t="shared" si="9"/>
        <v>-1.7819261344582994E-2</v>
      </c>
    </row>
    <row r="66" spans="1:33" ht="15" x14ac:dyDescent="0.2">
      <c r="A66" s="17" t="s">
        <v>61</v>
      </c>
      <c r="B66" s="12" t="s">
        <v>27</v>
      </c>
      <c r="C66" s="28">
        <v>42423</v>
      </c>
      <c r="D66" s="64">
        <v>0.42499999999999999</v>
      </c>
      <c r="E66" s="10">
        <f t="shared" si="31"/>
        <v>302.29999999999995</v>
      </c>
      <c r="F66" s="78">
        <f t="shared" si="26"/>
        <v>12.595833333333331</v>
      </c>
      <c r="G66" s="156">
        <v>4.57</v>
      </c>
      <c r="H66" s="156">
        <v>10.1</v>
      </c>
      <c r="I66" s="155">
        <v>45.3</v>
      </c>
      <c r="J66" s="155">
        <v>12</v>
      </c>
      <c r="K66" s="53">
        <f t="shared" si="27"/>
        <v>5.5299999999999994</v>
      </c>
      <c r="L66" s="53">
        <f t="shared" si="32"/>
        <v>2.9000000000000004</v>
      </c>
      <c r="M66" s="155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7">
        <v>7.31</v>
      </c>
      <c r="V66" s="60">
        <v>10</v>
      </c>
      <c r="W66" s="73">
        <f t="shared" si="28"/>
        <v>221.40199999999999</v>
      </c>
      <c r="X66" s="87">
        <f t="shared" si="29"/>
        <v>125</v>
      </c>
      <c r="Y66" s="33">
        <v>0</v>
      </c>
      <c r="Z66" s="33">
        <f t="shared" si="22"/>
        <v>19.501999999999999</v>
      </c>
      <c r="AA66" s="33">
        <v>0</v>
      </c>
      <c r="AB66" s="33">
        <f t="shared" si="23"/>
        <v>40.1</v>
      </c>
      <c r="AC66" s="33">
        <v>0</v>
      </c>
      <c r="AD66" s="33">
        <f t="shared" si="24"/>
        <v>8.7999999999999989</v>
      </c>
      <c r="AE66" s="22">
        <f t="shared" si="25"/>
        <v>302.29999999999995</v>
      </c>
      <c r="AF66" s="54">
        <f t="shared" si="30"/>
        <v>-750.41459622510195</v>
      </c>
      <c r="AG66" s="172">
        <f t="shared" si="9"/>
        <v>-9.2368563197832822E-4</v>
      </c>
    </row>
    <row r="67" spans="1:33" ht="16" thickBot="1" x14ac:dyDescent="0.25">
      <c r="A67" s="23" t="s">
        <v>61</v>
      </c>
      <c r="B67" s="13" t="s">
        <v>28</v>
      </c>
      <c r="C67" s="28">
        <v>42424</v>
      </c>
      <c r="D67" s="65">
        <v>0.38472222222222219</v>
      </c>
      <c r="E67" s="154">
        <f>F67*24</f>
        <v>325.33333333333326</v>
      </c>
      <c r="F67" s="79">
        <f t="shared" si="26"/>
        <v>13.555555555555554</v>
      </c>
      <c r="G67" s="159">
        <v>3.47</v>
      </c>
      <c r="H67" s="160">
        <v>9.1999999999999993</v>
      </c>
      <c r="I67" s="157">
        <v>37.700000000000003</v>
      </c>
      <c r="J67" s="157">
        <v>11.3</v>
      </c>
      <c r="K67" s="163">
        <f t="shared" si="27"/>
        <v>5.7299999999999986</v>
      </c>
      <c r="L67" s="163">
        <f t="shared" si="32"/>
        <v>3.8000000000000007</v>
      </c>
      <c r="M67" s="158">
        <v>1</v>
      </c>
      <c r="N67" s="68">
        <v>24.8</v>
      </c>
      <c r="O67" s="67">
        <v>48</v>
      </c>
      <c r="P67" s="69">
        <v>0</v>
      </c>
      <c r="Q67" s="69">
        <v>3.97</v>
      </c>
      <c r="R67" s="69">
        <v>6.04</v>
      </c>
      <c r="S67" s="67">
        <v>424.9</v>
      </c>
      <c r="T67" s="67">
        <v>147</v>
      </c>
      <c r="U67" s="80">
        <v>7.63</v>
      </c>
      <c r="V67" s="67">
        <v>10</v>
      </c>
      <c r="W67" s="73">
        <f t="shared" si="28"/>
        <v>211.40199999999999</v>
      </c>
      <c r="X67" s="88">
        <f t="shared" si="29"/>
        <v>135</v>
      </c>
      <c r="Y67" s="69">
        <v>0</v>
      </c>
      <c r="Z67" s="70">
        <f t="shared" si="22"/>
        <v>19.501999999999999</v>
      </c>
      <c r="AA67" s="69">
        <v>0</v>
      </c>
      <c r="AB67" s="70">
        <f t="shared" si="23"/>
        <v>40.1</v>
      </c>
      <c r="AC67" s="69">
        <v>0</v>
      </c>
      <c r="AD67" s="70">
        <f t="shared" si="24"/>
        <v>8.7999999999999989</v>
      </c>
      <c r="AE67" s="6"/>
      <c r="AF67" s="6"/>
      <c r="AG67" s="173"/>
    </row>
    <row r="68" spans="1:33" ht="14" x14ac:dyDescent="0.2">
      <c r="A68" s="17" t="s">
        <v>62</v>
      </c>
      <c r="B68" s="12" t="s">
        <v>49</v>
      </c>
      <c r="C68" s="49">
        <v>42410</v>
      </c>
      <c r="D68" s="29">
        <v>0.61875000000000002</v>
      </c>
      <c r="E68" s="10">
        <f>F68*24</f>
        <v>0</v>
      </c>
      <c r="F68" s="81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7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71"/>
    </row>
    <row r="69" spans="1:33" x14ac:dyDescent="0.15">
      <c r="A69" s="17" t="s">
        <v>62</v>
      </c>
      <c r="B69" s="16" t="s">
        <v>45</v>
      </c>
      <c r="C69" s="28">
        <v>42410</v>
      </c>
      <c r="D69" s="29">
        <v>0.8305555555555556</v>
      </c>
      <c r="E69" s="10">
        <f>F69*24</f>
        <v>0</v>
      </c>
      <c r="F69" s="81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7">
        <v>9.09</v>
      </c>
      <c r="V69" s="60">
        <v>4</v>
      </c>
      <c r="W69" s="73">
        <f>W68-V68+Y69+AA69+AC69</f>
        <v>269.5</v>
      </c>
      <c r="X69" s="87">
        <f>SUM(V69,X68)</f>
        <v>7.5</v>
      </c>
      <c r="Y69" s="33">
        <v>0</v>
      </c>
      <c r="Z69" s="33">
        <f t="shared" ref="Z69:Z83" si="33">SUM(Y69,Z68)</f>
        <v>0</v>
      </c>
      <c r="AA69" s="33">
        <v>0</v>
      </c>
      <c r="AB69" s="33">
        <f t="shared" ref="AB69:AB83" si="34">SUM(AA69,AB68)</f>
        <v>0</v>
      </c>
      <c r="AC69" s="33">
        <v>0</v>
      </c>
      <c r="AD69" s="33">
        <f t="shared" ref="AD69:AD83" si="35">SUM(AC69,AD68)</f>
        <v>0</v>
      </c>
      <c r="AE69" s="4">
        <f t="shared" ref="AE69:AE82" si="36">F69*24</f>
        <v>0</v>
      </c>
      <c r="AF69" s="54"/>
      <c r="AG69" s="172"/>
    </row>
    <row r="70" spans="1:33" x14ac:dyDescent="0.15">
      <c r="A70" s="17" t="s">
        <v>62</v>
      </c>
      <c r="B70" s="8" t="s">
        <v>4</v>
      </c>
      <c r="C70" s="28">
        <v>42411</v>
      </c>
      <c r="D70" s="29">
        <v>0.4145833333333333</v>
      </c>
      <c r="E70" s="10">
        <f>F70*24</f>
        <v>14.016666666666666</v>
      </c>
      <c r="F70" s="81">
        <f t="shared" ref="F70:F83" si="37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38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7">
        <v>9.08</v>
      </c>
      <c r="V70" s="60">
        <v>4</v>
      </c>
      <c r="W70" s="73">
        <f t="shared" ref="W70:W83" si="39">W69-V69+Y70+AA70+AC70</f>
        <v>265.5</v>
      </c>
      <c r="X70" s="87">
        <f t="shared" ref="X70:X83" si="40">SUM(V70,X69)</f>
        <v>11.5</v>
      </c>
      <c r="Y70" s="33">
        <v>0</v>
      </c>
      <c r="Z70" s="33">
        <f t="shared" si="33"/>
        <v>0</v>
      </c>
      <c r="AA70" s="33">
        <v>0</v>
      </c>
      <c r="AB70" s="33">
        <f t="shared" si="34"/>
        <v>0</v>
      </c>
      <c r="AC70" s="33">
        <v>0</v>
      </c>
      <c r="AD70" s="33">
        <f t="shared" si="35"/>
        <v>0</v>
      </c>
      <c r="AE70" s="22">
        <f t="shared" si="36"/>
        <v>14.016666666666666</v>
      </c>
      <c r="AF70" s="54">
        <f t="shared" ref="AF70:AF82" si="41">((AE70-AE69)*LN(2)/LN(G70/G69))</f>
        <v>17.548432811942998</v>
      </c>
      <c r="AG70" s="172">
        <f t="shared" si="9"/>
        <v>3.949909305224155E-2</v>
      </c>
    </row>
    <row r="71" spans="1:33" x14ac:dyDescent="0.15">
      <c r="A71" s="17" t="s">
        <v>62</v>
      </c>
      <c r="B71" s="8" t="s">
        <v>16</v>
      </c>
      <c r="C71" s="28">
        <v>42412</v>
      </c>
      <c r="D71" s="29">
        <v>0.46597222222222223</v>
      </c>
      <c r="E71" s="10">
        <f>F71*24</f>
        <v>39.25</v>
      </c>
      <c r="F71" s="78">
        <f t="shared" si="37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38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7">
        <v>8.9499999999999993</v>
      </c>
      <c r="V71" s="60">
        <v>39</v>
      </c>
      <c r="W71" s="73">
        <f t="shared" si="39"/>
        <v>261.5</v>
      </c>
      <c r="X71" s="87">
        <f t="shared" si="40"/>
        <v>50.5</v>
      </c>
      <c r="Y71" s="33">
        <v>0</v>
      </c>
      <c r="Z71" s="33">
        <f t="shared" si="33"/>
        <v>0</v>
      </c>
      <c r="AA71" s="33">
        <v>0</v>
      </c>
      <c r="AB71" s="33">
        <f t="shared" si="34"/>
        <v>0</v>
      </c>
      <c r="AC71" s="33">
        <v>0</v>
      </c>
      <c r="AD71" s="33">
        <f t="shared" si="35"/>
        <v>0</v>
      </c>
      <c r="AE71" s="22">
        <f t="shared" si="36"/>
        <v>39.25</v>
      </c>
      <c r="AF71" s="54">
        <f t="shared" si="41"/>
        <v>23.947336918518541</v>
      </c>
      <c r="AG71" s="172">
        <f t="shared" si="9"/>
        <v>2.8944645616270286E-2</v>
      </c>
    </row>
    <row r="72" spans="1:33" x14ac:dyDescent="0.15">
      <c r="A72" s="17" t="s">
        <v>62</v>
      </c>
      <c r="B72" s="8" t="s">
        <v>17</v>
      </c>
      <c r="C72" s="28">
        <v>42413</v>
      </c>
      <c r="D72" s="29">
        <v>0.37638888888888888</v>
      </c>
      <c r="E72" s="10">
        <f t="shared" ref="E72:E82" si="42">F72*24</f>
        <v>61.1</v>
      </c>
      <c r="F72" s="78">
        <f t="shared" si="37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38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7">
        <v>8.89</v>
      </c>
      <c r="V72" s="60">
        <v>4</v>
      </c>
      <c r="W72" s="73">
        <f t="shared" si="39"/>
        <v>227.6</v>
      </c>
      <c r="X72" s="87">
        <f t="shared" si="40"/>
        <v>54.5</v>
      </c>
      <c r="Y72" s="33">
        <v>0</v>
      </c>
      <c r="Z72" s="33">
        <f t="shared" si="33"/>
        <v>0</v>
      </c>
      <c r="AA72" s="33">
        <v>4</v>
      </c>
      <c r="AB72" s="33">
        <f t="shared" si="34"/>
        <v>4</v>
      </c>
      <c r="AC72" s="33">
        <v>1.1000000000000001</v>
      </c>
      <c r="AD72" s="33">
        <f t="shared" si="35"/>
        <v>1.1000000000000001</v>
      </c>
      <c r="AE72" s="22">
        <f t="shared" si="36"/>
        <v>61.1</v>
      </c>
      <c r="AF72" s="54">
        <f t="shared" si="41"/>
        <v>14.341392493514295</v>
      </c>
      <c r="AG72" s="172">
        <f t="shared" si="9"/>
        <v>4.8331930171593304E-2</v>
      </c>
    </row>
    <row r="73" spans="1:33" x14ac:dyDescent="0.15">
      <c r="A73" s="17" t="s">
        <v>62</v>
      </c>
      <c r="B73" s="8" t="s">
        <v>18</v>
      </c>
      <c r="C73" s="28">
        <v>42414</v>
      </c>
      <c r="D73" s="29">
        <v>0.41875000000000001</v>
      </c>
      <c r="E73" s="10">
        <f t="shared" si="42"/>
        <v>86.116666666666674</v>
      </c>
      <c r="F73" s="78">
        <f t="shared" si="37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38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7">
        <v>5.25</v>
      </c>
      <c r="V73" s="60">
        <v>10</v>
      </c>
      <c r="W73" s="73">
        <f t="shared" si="39"/>
        <v>231.6</v>
      </c>
      <c r="X73" s="87">
        <f t="shared" si="40"/>
        <v>64.5</v>
      </c>
      <c r="Y73" s="33">
        <v>0</v>
      </c>
      <c r="Z73" s="33">
        <f t="shared" si="33"/>
        <v>0</v>
      </c>
      <c r="AA73" s="33">
        <v>8</v>
      </c>
      <c r="AB73" s="33">
        <f t="shared" si="34"/>
        <v>12</v>
      </c>
      <c r="AC73" s="33">
        <v>0</v>
      </c>
      <c r="AD73" s="33">
        <f t="shared" si="35"/>
        <v>1.1000000000000001</v>
      </c>
      <c r="AE73" s="22">
        <f t="shared" si="36"/>
        <v>86.116666666666674</v>
      </c>
      <c r="AF73" s="54">
        <f t="shared" si="41"/>
        <v>21.816497716200736</v>
      </c>
      <c r="AG73" s="172">
        <f t="shared" si="9"/>
        <v>3.1771698169739702E-2</v>
      </c>
    </row>
    <row r="74" spans="1:33" x14ac:dyDescent="0.15">
      <c r="A74" s="17" t="s">
        <v>62</v>
      </c>
      <c r="B74" s="12" t="s">
        <v>19</v>
      </c>
      <c r="C74" s="28">
        <v>42415</v>
      </c>
      <c r="D74" s="29">
        <v>0.42430555555555555</v>
      </c>
      <c r="E74" s="10">
        <f t="shared" si="42"/>
        <v>110.25</v>
      </c>
      <c r="F74" s="78">
        <f t="shared" si="37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38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7">
        <v>7.45</v>
      </c>
      <c r="V74" s="60">
        <v>4</v>
      </c>
      <c r="W74" s="73">
        <f t="shared" si="39"/>
        <v>234.89999999999998</v>
      </c>
      <c r="X74" s="87">
        <f t="shared" si="40"/>
        <v>68.5</v>
      </c>
      <c r="Y74" s="33">
        <v>0</v>
      </c>
      <c r="Z74" s="33">
        <f t="shared" si="33"/>
        <v>0</v>
      </c>
      <c r="AA74" s="33">
        <v>12.6</v>
      </c>
      <c r="AB74" s="33">
        <f t="shared" si="34"/>
        <v>24.6</v>
      </c>
      <c r="AC74" s="33">
        <v>0.7</v>
      </c>
      <c r="AD74" s="33">
        <f t="shared" si="35"/>
        <v>1.8</v>
      </c>
      <c r="AE74" s="22">
        <f t="shared" si="36"/>
        <v>110.25</v>
      </c>
      <c r="AF74" s="54">
        <f t="shared" si="41"/>
        <v>57.395340230107408</v>
      </c>
      <c r="AG74" s="172">
        <f t="shared" si="9"/>
        <v>1.2076715248677046E-2</v>
      </c>
    </row>
    <row r="75" spans="1:33" x14ac:dyDescent="0.15">
      <c r="A75" s="17" t="s">
        <v>62</v>
      </c>
      <c r="B75" s="12" t="s">
        <v>20</v>
      </c>
      <c r="C75" s="28">
        <v>42416</v>
      </c>
      <c r="D75" s="29">
        <v>0.37708333333333338</v>
      </c>
      <c r="E75" s="10">
        <f t="shared" si="42"/>
        <v>133.11666666666667</v>
      </c>
      <c r="F75" s="78">
        <f t="shared" si="37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38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7">
        <v>6.68</v>
      </c>
      <c r="V75" s="57">
        <v>9.5</v>
      </c>
      <c r="W75" s="73">
        <f t="shared" si="39"/>
        <v>246.29999999999998</v>
      </c>
      <c r="X75" s="87">
        <f t="shared" si="40"/>
        <v>78</v>
      </c>
      <c r="Y75" s="33">
        <v>0</v>
      </c>
      <c r="Z75" s="33">
        <f t="shared" si="33"/>
        <v>0</v>
      </c>
      <c r="AA75" s="33">
        <v>15.4</v>
      </c>
      <c r="AB75" s="33">
        <f t="shared" si="34"/>
        <v>40</v>
      </c>
      <c r="AC75" s="33">
        <v>0</v>
      </c>
      <c r="AD75" s="33">
        <f t="shared" si="35"/>
        <v>1.8</v>
      </c>
      <c r="AE75" s="22">
        <f t="shared" si="36"/>
        <v>133.11666666666667</v>
      </c>
      <c r="AF75" s="54">
        <f t="shared" si="41"/>
        <v>58.821582258018445</v>
      </c>
      <c r="AG75" s="172">
        <f t="shared" si="9"/>
        <v>1.1783892135364257E-2</v>
      </c>
    </row>
    <row r="76" spans="1:33" x14ac:dyDescent="0.15">
      <c r="A76" s="17" t="s">
        <v>62</v>
      </c>
      <c r="B76" s="12" t="s">
        <v>21</v>
      </c>
      <c r="C76" s="28">
        <v>42417</v>
      </c>
      <c r="D76" s="63">
        <v>0.41388888888888892</v>
      </c>
      <c r="E76" s="10">
        <f t="shared" si="42"/>
        <v>158</v>
      </c>
      <c r="F76" s="78">
        <f t="shared" si="37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38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7">
        <v>5.92</v>
      </c>
      <c r="V76" s="57">
        <v>4</v>
      </c>
      <c r="W76" s="73">
        <f t="shared" si="39"/>
        <v>236.79999999999998</v>
      </c>
      <c r="X76" s="87">
        <f t="shared" si="40"/>
        <v>82</v>
      </c>
      <c r="Y76" s="33">
        <v>0</v>
      </c>
      <c r="Z76" s="33">
        <f t="shared" si="33"/>
        <v>0</v>
      </c>
      <c r="AA76" s="33">
        <v>0</v>
      </c>
      <c r="AB76" s="33">
        <f t="shared" si="34"/>
        <v>40</v>
      </c>
      <c r="AC76" s="33">
        <v>0</v>
      </c>
      <c r="AD76" s="33">
        <f t="shared" si="35"/>
        <v>1.8</v>
      </c>
      <c r="AE76" s="22">
        <f t="shared" si="36"/>
        <v>158</v>
      </c>
      <c r="AF76" s="54">
        <f t="shared" si="41"/>
        <v>108.43268761234103</v>
      </c>
      <c r="AG76" s="172">
        <f t="shared" si="9"/>
        <v>6.3924190742004287E-3</v>
      </c>
    </row>
    <row r="77" spans="1:33" x14ac:dyDescent="0.15">
      <c r="A77" s="17" t="s">
        <v>62</v>
      </c>
      <c r="B77" s="12" t="s">
        <v>22</v>
      </c>
      <c r="C77" s="28">
        <v>42418</v>
      </c>
      <c r="D77" s="64">
        <v>0.37361111111111112</v>
      </c>
      <c r="E77" s="10">
        <f t="shared" si="42"/>
        <v>181.03333333333333</v>
      </c>
      <c r="F77" s="78">
        <f t="shared" si="37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38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7">
        <v>6.43</v>
      </c>
      <c r="V77" s="60">
        <v>11</v>
      </c>
      <c r="W77" s="73">
        <f t="shared" si="39"/>
        <v>234.1</v>
      </c>
      <c r="X77" s="87">
        <f t="shared" si="40"/>
        <v>93</v>
      </c>
      <c r="Y77" s="10">
        <v>0</v>
      </c>
      <c r="Z77" s="33">
        <f t="shared" si="33"/>
        <v>0</v>
      </c>
      <c r="AA77" s="33">
        <v>0</v>
      </c>
      <c r="AB77" s="33">
        <f t="shared" si="34"/>
        <v>40</v>
      </c>
      <c r="AC77" s="33">
        <v>1.3</v>
      </c>
      <c r="AD77" s="33">
        <f t="shared" si="35"/>
        <v>3.1</v>
      </c>
      <c r="AE77" s="22">
        <f t="shared" si="36"/>
        <v>181.03333333333333</v>
      </c>
      <c r="AF77" s="54">
        <f t="shared" si="41"/>
        <v>369.8097494085892</v>
      </c>
      <c r="AG77" s="172">
        <f t="shared" si="9"/>
        <v>1.8743345238151428E-3</v>
      </c>
    </row>
    <row r="78" spans="1:33" x14ac:dyDescent="0.15">
      <c r="A78" s="17" t="s">
        <v>62</v>
      </c>
      <c r="B78" s="12" t="s">
        <v>23</v>
      </c>
      <c r="C78" s="28">
        <v>42419</v>
      </c>
      <c r="D78" s="64">
        <v>0.41180555555555554</v>
      </c>
      <c r="E78" s="10">
        <f t="shared" si="42"/>
        <v>205.95</v>
      </c>
      <c r="F78" s="78">
        <f t="shared" si="37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38"/>
        <v>0.29999999999999893</v>
      </c>
      <c r="L78" s="53">
        <f t="shared" ref="L78:L83" si="43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7">
        <v>6.85</v>
      </c>
      <c r="V78" s="60">
        <v>4</v>
      </c>
      <c r="W78" s="73">
        <f t="shared" si="39"/>
        <v>224.4</v>
      </c>
      <c r="X78" s="87">
        <f t="shared" si="40"/>
        <v>97</v>
      </c>
      <c r="Y78" s="33">
        <v>0</v>
      </c>
      <c r="Z78" s="33">
        <f t="shared" si="33"/>
        <v>0</v>
      </c>
      <c r="AA78" s="33">
        <v>0</v>
      </c>
      <c r="AB78" s="33">
        <f t="shared" si="34"/>
        <v>40</v>
      </c>
      <c r="AC78" s="33">
        <v>1.3</v>
      </c>
      <c r="AD78" s="33">
        <f t="shared" si="35"/>
        <v>4.4000000000000004</v>
      </c>
      <c r="AE78" s="22">
        <f t="shared" si="36"/>
        <v>205.95</v>
      </c>
      <c r="AF78" s="54">
        <f t="shared" si="41"/>
        <v>-604.44098024364746</v>
      </c>
      <c r="AG78" s="172">
        <f t="shared" si="9"/>
        <v>-1.1467574225039155E-3</v>
      </c>
    </row>
    <row r="79" spans="1:33" ht="15" customHeight="1" x14ac:dyDescent="0.15">
      <c r="A79" s="17" t="s">
        <v>62</v>
      </c>
      <c r="B79" s="12" t="s">
        <v>24</v>
      </c>
      <c r="C79" s="28">
        <v>42420</v>
      </c>
      <c r="D79" s="64">
        <v>0.53541666666666665</v>
      </c>
      <c r="E79" s="10">
        <f t="shared" si="42"/>
        <v>232.91666666666666</v>
      </c>
      <c r="F79" s="78">
        <f t="shared" si="37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38"/>
        <v>0.5</v>
      </c>
      <c r="L79" s="53">
        <f t="shared" si="43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7">
        <v>7.36</v>
      </c>
      <c r="V79" s="60">
        <v>4</v>
      </c>
      <c r="W79" s="73">
        <f t="shared" si="39"/>
        <v>221</v>
      </c>
      <c r="X79" s="87">
        <f t="shared" si="40"/>
        <v>101</v>
      </c>
      <c r="Y79" s="33">
        <v>0</v>
      </c>
      <c r="Z79" s="33">
        <f t="shared" si="33"/>
        <v>0</v>
      </c>
      <c r="AA79" s="33">
        <v>0</v>
      </c>
      <c r="AB79" s="33">
        <f t="shared" si="34"/>
        <v>40</v>
      </c>
      <c r="AC79" s="33">
        <v>0.6</v>
      </c>
      <c r="AD79" s="33">
        <f t="shared" si="35"/>
        <v>5</v>
      </c>
      <c r="AE79" s="22">
        <f t="shared" si="36"/>
        <v>232.91666666666666</v>
      </c>
      <c r="AF79" s="54">
        <f t="shared" si="41"/>
        <v>-126.1854096789147</v>
      </c>
      <c r="AG79" s="172">
        <f t="shared" si="9"/>
        <v>-5.4930849955133016E-3</v>
      </c>
    </row>
    <row r="80" spans="1:33" ht="14.25" customHeight="1" x14ac:dyDescent="0.15">
      <c r="A80" s="17" t="s">
        <v>62</v>
      </c>
      <c r="B80" s="12" t="s">
        <v>25</v>
      </c>
      <c r="C80" s="28">
        <v>42421</v>
      </c>
      <c r="D80" s="64">
        <v>0.52847222222222223</v>
      </c>
      <c r="E80" s="10">
        <f t="shared" si="42"/>
        <v>256.75</v>
      </c>
      <c r="F80" s="78">
        <f t="shared" si="37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38"/>
        <v>0.5</v>
      </c>
      <c r="L80" s="53">
        <f t="shared" si="43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7">
        <v>7.79</v>
      </c>
      <c r="V80" s="60">
        <v>4</v>
      </c>
      <c r="W80" s="73">
        <f t="shared" si="39"/>
        <v>218.3</v>
      </c>
      <c r="X80" s="87">
        <f t="shared" si="40"/>
        <v>105</v>
      </c>
      <c r="Y80" s="33">
        <v>0</v>
      </c>
      <c r="Z80" s="33">
        <f t="shared" si="33"/>
        <v>0</v>
      </c>
      <c r="AA80" s="33">
        <v>0</v>
      </c>
      <c r="AB80" s="33">
        <f t="shared" si="34"/>
        <v>40</v>
      </c>
      <c r="AC80" s="33">
        <v>1.3</v>
      </c>
      <c r="AD80" s="33">
        <f t="shared" si="35"/>
        <v>6.3</v>
      </c>
      <c r="AE80" s="22">
        <f t="shared" si="36"/>
        <v>256.75</v>
      </c>
      <c r="AF80" s="54">
        <f t="shared" si="41"/>
        <v>-170.32293900120672</v>
      </c>
      <c r="AG80" s="172">
        <f t="shared" si="9"/>
        <v>-4.0696055659011051E-3</v>
      </c>
    </row>
    <row r="81" spans="1:33" x14ac:dyDescent="0.15">
      <c r="A81" s="17" t="s">
        <v>62</v>
      </c>
      <c r="B81" s="12" t="s">
        <v>26</v>
      </c>
      <c r="C81" s="28">
        <v>42422</v>
      </c>
      <c r="D81" s="64">
        <v>0.3527777777777778</v>
      </c>
      <c r="E81" s="10">
        <f t="shared" si="42"/>
        <v>276.5333333333333</v>
      </c>
      <c r="F81" s="78">
        <f t="shared" si="37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38"/>
        <v>0.44999999999999929</v>
      </c>
      <c r="L81" s="53">
        <f t="shared" si="43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7">
        <v>8.2100000000000009</v>
      </c>
      <c r="V81" s="60">
        <v>12</v>
      </c>
      <c r="W81" s="73">
        <f t="shared" si="39"/>
        <v>216</v>
      </c>
      <c r="X81" s="87">
        <f t="shared" si="40"/>
        <v>117</v>
      </c>
      <c r="Y81" s="33">
        <v>1</v>
      </c>
      <c r="Z81" s="33">
        <f t="shared" si="33"/>
        <v>1</v>
      </c>
      <c r="AA81" s="33">
        <v>0</v>
      </c>
      <c r="AB81" s="33">
        <f t="shared" si="34"/>
        <v>40</v>
      </c>
      <c r="AC81" s="33">
        <v>0.7</v>
      </c>
      <c r="AD81" s="33">
        <f t="shared" si="35"/>
        <v>7</v>
      </c>
      <c r="AE81" s="22">
        <f t="shared" si="36"/>
        <v>276.5333333333333</v>
      </c>
      <c r="AF81" s="54">
        <f t="shared" si="41"/>
        <v>-121.79570714197348</v>
      </c>
      <c r="AG81" s="172">
        <f t="shared" si="9"/>
        <v>-5.6910641337462337E-3</v>
      </c>
    </row>
    <row r="82" spans="1:33" ht="15" x14ac:dyDescent="0.2">
      <c r="A82" s="17" t="s">
        <v>62</v>
      </c>
      <c r="B82" s="12" t="s">
        <v>27</v>
      </c>
      <c r="C82" s="28">
        <v>42423</v>
      </c>
      <c r="D82" s="64">
        <v>0.42569444444444443</v>
      </c>
      <c r="E82" s="10">
        <f t="shared" si="42"/>
        <v>302.2833333333333</v>
      </c>
      <c r="F82" s="78">
        <f t="shared" si="37"/>
        <v>12.595138888888888</v>
      </c>
      <c r="G82" s="156">
        <v>7.82</v>
      </c>
      <c r="H82" s="156">
        <v>8.99</v>
      </c>
      <c r="I82" s="155">
        <v>86.9</v>
      </c>
      <c r="J82" s="155">
        <v>13.3</v>
      </c>
      <c r="K82" s="53">
        <f t="shared" si="38"/>
        <v>1.17</v>
      </c>
      <c r="L82" s="53">
        <f t="shared" si="43"/>
        <v>5.3100000000000005</v>
      </c>
      <c r="M82" s="155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7">
        <v>8.4499999999999993</v>
      </c>
      <c r="V82" s="60">
        <v>10</v>
      </c>
      <c r="W82" s="73">
        <f t="shared" si="39"/>
        <v>204</v>
      </c>
      <c r="X82" s="87">
        <f t="shared" si="40"/>
        <v>127</v>
      </c>
      <c r="Y82" s="33">
        <v>0</v>
      </c>
      <c r="Z82" s="33">
        <f t="shared" si="33"/>
        <v>1</v>
      </c>
      <c r="AA82" s="33">
        <v>0</v>
      </c>
      <c r="AB82" s="33">
        <f t="shared" si="34"/>
        <v>40</v>
      </c>
      <c r="AC82" s="33">
        <v>0</v>
      </c>
      <c r="AD82" s="33">
        <f t="shared" si="35"/>
        <v>7</v>
      </c>
      <c r="AE82" s="22">
        <f t="shared" si="36"/>
        <v>302.2833333333333</v>
      </c>
      <c r="AF82" s="54">
        <f t="shared" si="41"/>
        <v>-84.882553986151351</v>
      </c>
      <c r="AG82" s="172">
        <f t="shared" si="9"/>
        <v>-8.1659557589776662E-3</v>
      </c>
    </row>
    <row r="83" spans="1:33" ht="16" thickBot="1" x14ac:dyDescent="0.25">
      <c r="A83" s="23" t="s">
        <v>62</v>
      </c>
      <c r="B83" s="13" t="s">
        <v>28</v>
      </c>
      <c r="C83" s="28">
        <v>42424</v>
      </c>
      <c r="D83" s="65">
        <v>0.38541666666666669</v>
      </c>
      <c r="E83" s="154">
        <f>F83*24</f>
        <v>325.31666666666666</v>
      </c>
      <c r="F83" s="79">
        <f t="shared" si="37"/>
        <v>13.55486111111111</v>
      </c>
      <c r="G83" s="159">
        <v>6.31</v>
      </c>
      <c r="H83" s="160">
        <v>7.48</v>
      </c>
      <c r="I83" s="157">
        <v>84.4</v>
      </c>
      <c r="J83" s="157">
        <v>13</v>
      </c>
      <c r="K83" s="163">
        <f t="shared" si="38"/>
        <v>1.1700000000000008</v>
      </c>
      <c r="L83" s="163">
        <f t="shared" si="43"/>
        <v>6.82</v>
      </c>
      <c r="M83" s="158">
        <v>3</v>
      </c>
      <c r="N83" s="68">
        <v>25.6</v>
      </c>
      <c r="O83" s="67"/>
      <c r="P83" s="69">
        <v>0</v>
      </c>
      <c r="Q83" s="69">
        <v>3.65</v>
      </c>
      <c r="R83" s="69">
        <v>7.03</v>
      </c>
      <c r="S83" s="67"/>
      <c r="T83" s="67">
        <v>105</v>
      </c>
      <c r="U83" s="80">
        <v>9.0299999999999994</v>
      </c>
      <c r="V83" s="67">
        <v>10</v>
      </c>
      <c r="W83" s="73">
        <f t="shared" si="39"/>
        <v>194</v>
      </c>
      <c r="X83" s="88">
        <f t="shared" si="40"/>
        <v>137</v>
      </c>
      <c r="Y83" s="69">
        <v>0</v>
      </c>
      <c r="Z83" s="70">
        <f t="shared" si="33"/>
        <v>1</v>
      </c>
      <c r="AA83" s="69">
        <v>0</v>
      </c>
      <c r="AB83" s="70">
        <f t="shared" si="34"/>
        <v>40</v>
      </c>
      <c r="AC83" s="69">
        <v>0</v>
      </c>
      <c r="AD83" s="70">
        <f t="shared" si="35"/>
        <v>7</v>
      </c>
      <c r="AE83" s="6"/>
      <c r="AF83" s="54"/>
      <c r="AG83" s="173"/>
    </row>
    <row r="84" spans="1:33" ht="14" x14ac:dyDescent="0.2">
      <c r="A84" s="17" t="s">
        <v>63</v>
      </c>
      <c r="B84" s="12" t="s">
        <v>49</v>
      </c>
      <c r="C84" s="49">
        <v>42410</v>
      </c>
      <c r="D84" s="29">
        <v>0.62013888888888891</v>
      </c>
      <c r="E84" s="10">
        <f>F84*24</f>
        <v>0</v>
      </c>
      <c r="F84" s="83">
        <v>0</v>
      </c>
      <c r="G84" s="39"/>
      <c r="H84" s="37"/>
      <c r="I84" s="38"/>
      <c r="J84" s="5"/>
      <c r="K84" s="5"/>
      <c r="L84" s="5"/>
      <c r="M84" s="41"/>
      <c r="N84" s="152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71"/>
    </row>
    <row r="85" spans="1:33" x14ac:dyDescent="0.15">
      <c r="A85" s="17" t="s">
        <v>63</v>
      </c>
      <c r="B85" s="12" t="s">
        <v>45</v>
      </c>
      <c r="C85" s="28">
        <v>42410</v>
      </c>
      <c r="D85" s="29">
        <v>0.83194444444444438</v>
      </c>
      <c r="E85" s="10">
        <f>F85*24</f>
        <v>0</v>
      </c>
      <c r="F85" s="81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7">
        <v>8.6999999999999993</v>
      </c>
      <c r="V85" s="60">
        <v>4</v>
      </c>
      <c r="W85" s="73">
        <f>W84-V84+Y85+AA85+AC85</f>
        <v>269.5</v>
      </c>
      <c r="X85" s="87">
        <f>SUM(V85,X84)</f>
        <v>7.5</v>
      </c>
      <c r="Y85" s="33">
        <v>0</v>
      </c>
      <c r="Z85" s="33">
        <f t="shared" ref="Z85:Z99" si="44">SUM(Y85,Z84)</f>
        <v>0</v>
      </c>
      <c r="AA85" s="33">
        <v>0</v>
      </c>
      <c r="AB85" s="33">
        <f t="shared" ref="AB85:AB99" si="45">SUM(AA85,AB84)</f>
        <v>0</v>
      </c>
      <c r="AC85" s="33">
        <v>0</v>
      </c>
      <c r="AD85" s="33">
        <f t="shared" ref="AD85:AD99" si="46">SUM(AC85,AD84)</f>
        <v>0</v>
      </c>
      <c r="AE85" s="4">
        <f t="shared" ref="AE85:AE98" si="47">F85*24</f>
        <v>0</v>
      </c>
      <c r="AF85" s="54"/>
      <c r="AG85" s="172"/>
    </row>
    <row r="86" spans="1:33" x14ac:dyDescent="0.15">
      <c r="A86" s="17" t="s">
        <v>63</v>
      </c>
      <c r="B86" s="12" t="s">
        <v>4</v>
      </c>
      <c r="C86" s="28">
        <v>42411</v>
      </c>
      <c r="D86" s="29">
        <v>0.4152777777777778</v>
      </c>
      <c r="E86" s="10">
        <f>F86*24</f>
        <v>14.000000000000004</v>
      </c>
      <c r="F86" s="81">
        <f t="shared" ref="F86:F99" si="48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49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7">
        <v>8.66</v>
      </c>
      <c r="V86" s="60">
        <v>4</v>
      </c>
      <c r="W86" s="73">
        <f t="shared" ref="W86:W99" si="50">W85-V85+Y86+AA86+AC86</f>
        <v>265.50200000000001</v>
      </c>
      <c r="X86" s="87">
        <f t="shared" ref="X86:X99" si="51">SUM(V86,X85)</f>
        <v>11.5</v>
      </c>
      <c r="Y86" s="33">
        <v>2E-3</v>
      </c>
      <c r="Z86" s="33">
        <f t="shared" si="44"/>
        <v>2E-3</v>
      </c>
      <c r="AA86" s="33">
        <v>0</v>
      </c>
      <c r="AB86" s="33">
        <f t="shared" si="45"/>
        <v>0</v>
      </c>
      <c r="AC86" s="33">
        <v>0</v>
      </c>
      <c r="AD86" s="33">
        <f t="shared" si="46"/>
        <v>0</v>
      </c>
      <c r="AE86" s="22">
        <f t="shared" si="47"/>
        <v>14.000000000000004</v>
      </c>
      <c r="AF86" s="54">
        <f t="shared" ref="AF86:AF98" si="52">((AE86-AE85)*LN(2)/LN(G86/G85))</f>
        <v>25.615584467380451</v>
      </c>
      <c r="AG86" s="172">
        <f t="shared" si="9"/>
        <v>2.7059588721960137E-2</v>
      </c>
    </row>
    <row r="87" spans="1:33" x14ac:dyDescent="0.15">
      <c r="A87" s="17" t="s">
        <v>63</v>
      </c>
      <c r="B87" s="12" t="s">
        <v>16</v>
      </c>
      <c r="C87" s="28">
        <v>42412</v>
      </c>
      <c r="D87" s="29">
        <v>0.46736111111111112</v>
      </c>
      <c r="E87" s="10">
        <f>F87*24</f>
        <v>39.25</v>
      </c>
      <c r="F87" s="78">
        <f t="shared" si="48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49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7">
        <v>8.5500000000000007</v>
      </c>
      <c r="V87" s="60">
        <v>39</v>
      </c>
      <c r="W87" s="73">
        <f t="shared" si="50"/>
        <v>261.50200000000001</v>
      </c>
      <c r="X87" s="87">
        <f t="shared" si="51"/>
        <v>50.5</v>
      </c>
      <c r="Y87" s="33">
        <v>0</v>
      </c>
      <c r="Z87" s="33">
        <f t="shared" si="44"/>
        <v>2E-3</v>
      </c>
      <c r="AA87" s="33">
        <v>0</v>
      </c>
      <c r="AB87" s="33">
        <f t="shared" si="45"/>
        <v>0</v>
      </c>
      <c r="AC87" s="33">
        <v>0</v>
      </c>
      <c r="AD87" s="33">
        <f t="shared" si="46"/>
        <v>0</v>
      </c>
      <c r="AE87" s="22">
        <f t="shared" si="47"/>
        <v>39.25</v>
      </c>
      <c r="AF87" s="54">
        <f t="shared" si="52"/>
        <v>17.301255966741675</v>
      </c>
      <c r="AG87" s="172">
        <f t="shared" si="9"/>
        <v>4.0063402442712073E-2</v>
      </c>
    </row>
    <row r="88" spans="1:33" x14ac:dyDescent="0.15">
      <c r="A88" s="17" t="s">
        <v>63</v>
      </c>
      <c r="B88" s="12" t="s">
        <v>17</v>
      </c>
      <c r="C88" s="28">
        <v>42413</v>
      </c>
      <c r="D88" s="29">
        <v>0.37777777777777777</v>
      </c>
      <c r="E88" s="10">
        <f t="shared" ref="E88:E99" si="53">F88*24</f>
        <v>61.1</v>
      </c>
      <c r="F88" s="78">
        <f t="shared" si="48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49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7">
        <v>8.61</v>
      </c>
      <c r="V88" s="60">
        <v>4</v>
      </c>
      <c r="W88" s="73">
        <f t="shared" si="50"/>
        <v>227.702</v>
      </c>
      <c r="X88" s="87">
        <f t="shared" si="51"/>
        <v>54.5</v>
      </c>
      <c r="Y88" s="33">
        <v>0</v>
      </c>
      <c r="Z88" s="33">
        <f t="shared" si="44"/>
        <v>2E-3</v>
      </c>
      <c r="AA88" s="33">
        <v>4</v>
      </c>
      <c r="AB88" s="33">
        <f t="shared" si="45"/>
        <v>4</v>
      </c>
      <c r="AC88" s="33">
        <v>1.2</v>
      </c>
      <c r="AD88" s="33">
        <f t="shared" si="46"/>
        <v>1.2</v>
      </c>
      <c r="AE88" s="22">
        <f t="shared" si="47"/>
        <v>61.1</v>
      </c>
      <c r="AF88" s="54">
        <f t="shared" si="52"/>
        <v>16.238358436223518</v>
      </c>
      <c r="AG88" s="172">
        <f t="shared" si="9"/>
        <v>4.2685791379854982E-2</v>
      </c>
    </row>
    <row r="89" spans="1:33" x14ac:dyDescent="0.15">
      <c r="A89" s="17" t="s">
        <v>63</v>
      </c>
      <c r="B89" s="12" t="s">
        <v>18</v>
      </c>
      <c r="C89" s="28">
        <v>42414</v>
      </c>
      <c r="D89" s="29">
        <v>0.41944444444444445</v>
      </c>
      <c r="E89" s="10">
        <f t="shared" si="53"/>
        <v>86.1</v>
      </c>
      <c r="F89" s="78">
        <f t="shared" si="48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49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7">
        <v>7.97</v>
      </c>
      <c r="V89" s="60">
        <v>10</v>
      </c>
      <c r="W89" s="73">
        <f t="shared" si="50"/>
        <v>231.702</v>
      </c>
      <c r="X89" s="87">
        <f t="shared" si="51"/>
        <v>64.5</v>
      </c>
      <c r="Y89" s="33">
        <v>0</v>
      </c>
      <c r="Z89" s="33">
        <f t="shared" si="44"/>
        <v>2E-3</v>
      </c>
      <c r="AA89" s="33">
        <v>8</v>
      </c>
      <c r="AB89" s="33">
        <f t="shared" si="45"/>
        <v>12</v>
      </c>
      <c r="AC89" s="33">
        <v>0</v>
      </c>
      <c r="AD89" s="33">
        <f t="shared" si="46"/>
        <v>1.2</v>
      </c>
      <c r="AE89" s="22">
        <f t="shared" si="47"/>
        <v>86.1</v>
      </c>
      <c r="AF89" s="54">
        <f t="shared" si="52"/>
        <v>18.713485971814659</v>
      </c>
      <c r="AG89" s="172">
        <f t="shared" si="9"/>
        <v>3.7039981840044651E-2</v>
      </c>
    </row>
    <row r="90" spans="1:33" x14ac:dyDescent="0.15">
      <c r="A90" s="17" t="s">
        <v>63</v>
      </c>
      <c r="B90" s="12" t="s">
        <v>19</v>
      </c>
      <c r="C90" s="28">
        <v>42415</v>
      </c>
      <c r="D90" s="29">
        <v>0.42569444444444443</v>
      </c>
      <c r="E90" s="10">
        <f t="shared" si="53"/>
        <v>110.25</v>
      </c>
      <c r="F90" s="78">
        <f t="shared" si="48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49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7">
        <v>6.97</v>
      </c>
      <c r="V90" s="57">
        <v>4</v>
      </c>
      <c r="W90" s="73">
        <f t="shared" si="50"/>
        <v>235.00199999999998</v>
      </c>
      <c r="X90" s="87">
        <f t="shared" si="51"/>
        <v>68.5</v>
      </c>
      <c r="Y90" s="33">
        <v>0</v>
      </c>
      <c r="Z90" s="33">
        <f t="shared" si="44"/>
        <v>2E-3</v>
      </c>
      <c r="AA90" s="33">
        <v>12.6</v>
      </c>
      <c r="AB90" s="33">
        <f t="shared" si="45"/>
        <v>24.6</v>
      </c>
      <c r="AC90" s="33">
        <v>0.7</v>
      </c>
      <c r="AD90" s="33">
        <f t="shared" si="46"/>
        <v>1.9</v>
      </c>
      <c r="AE90" s="22">
        <f t="shared" si="47"/>
        <v>110.25</v>
      </c>
      <c r="AF90" s="54">
        <f t="shared" si="52"/>
        <v>58.432971295165316</v>
      </c>
      <c r="AG90" s="172">
        <f t="shared" si="9"/>
        <v>1.1862261411602999E-2</v>
      </c>
    </row>
    <row r="91" spans="1:33" x14ac:dyDescent="0.15">
      <c r="A91" s="17" t="s">
        <v>63</v>
      </c>
      <c r="B91" s="12" t="s">
        <v>20</v>
      </c>
      <c r="C91" s="28">
        <v>42416</v>
      </c>
      <c r="D91" s="29">
        <v>0.37777777777777777</v>
      </c>
      <c r="E91" s="10">
        <f t="shared" si="53"/>
        <v>133.1</v>
      </c>
      <c r="F91" s="78">
        <f t="shared" si="48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49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7">
        <v>5.99</v>
      </c>
      <c r="V91" s="60">
        <v>9.5</v>
      </c>
      <c r="W91" s="73">
        <f t="shared" si="50"/>
        <v>246.40199999999999</v>
      </c>
      <c r="X91" s="87">
        <f t="shared" si="51"/>
        <v>78</v>
      </c>
      <c r="Y91" s="33">
        <v>0</v>
      </c>
      <c r="Z91" s="33">
        <f t="shared" si="44"/>
        <v>2E-3</v>
      </c>
      <c r="AA91" s="33">
        <v>15.4</v>
      </c>
      <c r="AB91" s="33">
        <f t="shared" si="45"/>
        <v>40</v>
      </c>
      <c r="AC91" s="33">
        <v>0</v>
      </c>
      <c r="AD91" s="33">
        <f t="shared" si="46"/>
        <v>1.9</v>
      </c>
      <c r="AE91" s="22">
        <f t="shared" si="47"/>
        <v>133.1</v>
      </c>
      <c r="AF91" s="54">
        <f t="shared" si="52"/>
        <v>42.545254779967365</v>
      </c>
      <c r="AG91" s="172">
        <f t="shared" ref="AG91:AG147" si="54">LN(2)/AF91</f>
        <v>1.6291997407107243E-2</v>
      </c>
    </row>
    <row r="92" spans="1:33" ht="13.5" customHeight="1" x14ac:dyDescent="0.15">
      <c r="A92" s="17" t="s">
        <v>63</v>
      </c>
      <c r="B92" s="12" t="s">
        <v>21</v>
      </c>
      <c r="C92" s="28">
        <v>42417</v>
      </c>
      <c r="D92" s="63">
        <v>0.4152777777777778</v>
      </c>
      <c r="E92" s="10">
        <f t="shared" si="53"/>
        <v>158</v>
      </c>
      <c r="F92" s="78">
        <f t="shared" si="48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49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7">
        <v>5.14</v>
      </c>
      <c r="V92" s="60">
        <v>4</v>
      </c>
      <c r="W92" s="73">
        <f t="shared" si="50"/>
        <v>236.90199999999999</v>
      </c>
      <c r="X92" s="87">
        <f t="shared" si="51"/>
        <v>82</v>
      </c>
      <c r="Y92" s="33">
        <v>0</v>
      </c>
      <c r="Z92" s="33">
        <f t="shared" si="44"/>
        <v>2E-3</v>
      </c>
      <c r="AA92" s="33">
        <v>0</v>
      </c>
      <c r="AB92" s="33">
        <f t="shared" si="45"/>
        <v>40</v>
      </c>
      <c r="AC92" s="33">
        <v>0</v>
      </c>
      <c r="AD92" s="33">
        <f t="shared" si="46"/>
        <v>1.9</v>
      </c>
      <c r="AE92" s="22">
        <f t="shared" si="47"/>
        <v>158</v>
      </c>
      <c r="AF92" s="54">
        <f t="shared" si="52"/>
        <v>91.202612680640669</v>
      </c>
      <c r="AG92" s="172">
        <f t="shared" si="54"/>
        <v>7.600080306768205E-3</v>
      </c>
    </row>
    <row r="93" spans="1:33" ht="12.75" customHeight="1" x14ac:dyDescent="0.15">
      <c r="A93" s="17" t="s">
        <v>63</v>
      </c>
      <c r="B93" s="12" t="s">
        <v>22</v>
      </c>
      <c r="C93" s="28">
        <v>42418</v>
      </c>
      <c r="D93" s="29">
        <v>0.3743055555555555</v>
      </c>
      <c r="E93" s="10">
        <f t="shared" si="53"/>
        <v>181.01666666666665</v>
      </c>
      <c r="F93" s="78">
        <f t="shared" si="48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49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7">
        <v>5.51</v>
      </c>
      <c r="V93" s="60">
        <v>9</v>
      </c>
      <c r="W93" s="73">
        <f t="shared" si="50"/>
        <v>234.202</v>
      </c>
      <c r="X93" s="87">
        <f t="shared" si="51"/>
        <v>91</v>
      </c>
      <c r="Y93" s="33">
        <v>0</v>
      </c>
      <c r="Z93" s="33">
        <f t="shared" si="44"/>
        <v>2E-3</v>
      </c>
      <c r="AA93" s="33">
        <v>0</v>
      </c>
      <c r="AB93" s="33">
        <f t="shared" si="45"/>
        <v>40</v>
      </c>
      <c r="AC93" s="33">
        <v>1.3</v>
      </c>
      <c r="AD93" s="33">
        <f t="shared" si="46"/>
        <v>3.2</v>
      </c>
      <c r="AE93" s="22">
        <f t="shared" si="47"/>
        <v>181.01666666666665</v>
      </c>
      <c r="AF93" s="54">
        <f t="shared" si="52"/>
        <v>108.36046951255241</v>
      </c>
      <c r="AG93" s="172">
        <f t="shared" si="54"/>
        <v>6.3966793765105594E-3</v>
      </c>
    </row>
    <row r="94" spans="1:33" ht="12.75" customHeight="1" x14ac:dyDescent="0.15">
      <c r="A94" s="17" t="s">
        <v>63</v>
      </c>
      <c r="B94" s="12" t="s">
        <v>23</v>
      </c>
      <c r="C94" s="28">
        <v>42419</v>
      </c>
      <c r="D94" s="29">
        <v>0.41250000000000003</v>
      </c>
      <c r="E94" s="10">
        <f t="shared" si="53"/>
        <v>205.93333333333334</v>
      </c>
      <c r="F94" s="78">
        <f t="shared" si="48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49"/>
        <v>0.19999999999999929</v>
      </c>
      <c r="L94" s="53">
        <f t="shared" ref="L94:L99" si="55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7">
        <v>5.81</v>
      </c>
      <c r="V94" s="57">
        <v>4</v>
      </c>
      <c r="W94" s="73">
        <f t="shared" si="50"/>
        <v>226.50200000000001</v>
      </c>
      <c r="X94" s="87">
        <f t="shared" si="51"/>
        <v>95</v>
      </c>
      <c r="Y94" s="61">
        <v>0</v>
      </c>
      <c r="Z94" s="33">
        <f t="shared" si="44"/>
        <v>2E-3</v>
      </c>
      <c r="AA94" s="33">
        <v>0</v>
      </c>
      <c r="AB94" s="33">
        <f t="shared" si="45"/>
        <v>40</v>
      </c>
      <c r="AC94" s="33">
        <v>1.3</v>
      </c>
      <c r="AD94" s="33">
        <f t="shared" si="46"/>
        <v>4.5</v>
      </c>
      <c r="AE94" s="22">
        <f t="shared" si="47"/>
        <v>205.93333333333334</v>
      </c>
      <c r="AF94" s="54">
        <f t="shared" si="52"/>
        <v>-2892.8700466828518</v>
      </c>
      <c r="AG94" s="172">
        <f t="shared" si="54"/>
        <v>-2.3960536400684566E-4</v>
      </c>
    </row>
    <row r="95" spans="1:33" x14ac:dyDescent="0.15">
      <c r="A95" s="17" t="s">
        <v>63</v>
      </c>
      <c r="B95" s="12" t="s">
        <v>24</v>
      </c>
      <c r="C95" s="28">
        <v>42420</v>
      </c>
      <c r="D95" s="29">
        <v>0.53680555555555554</v>
      </c>
      <c r="E95" s="10">
        <f t="shared" si="53"/>
        <v>232.91666666666666</v>
      </c>
      <c r="F95" s="81">
        <f t="shared" si="48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49"/>
        <v>0.20000000000000107</v>
      </c>
      <c r="L95" s="53">
        <f t="shared" si="55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7">
        <v>6.21</v>
      </c>
      <c r="V95" s="57">
        <v>4</v>
      </c>
      <c r="W95" s="73">
        <f t="shared" si="50"/>
        <v>224.80199999999999</v>
      </c>
      <c r="X95" s="87">
        <f t="shared" si="51"/>
        <v>99</v>
      </c>
      <c r="Y95" s="33">
        <v>1.6</v>
      </c>
      <c r="Z95" s="33">
        <f t="shared" si="44"/>
        <v>1.6020000000000001</v>
      </c>
      <c r="AA95" s="33">
        <v>0</v>
      </c>
      <c r="AB95" s="33">
        <f t="shared" si="45"/>
        <v>40</v>
      </c>
      <c r="AC95" s="33">
        <v>0.7</v>
      </c>
      <c r="AD95" s="33">
        <f t="shared" si="46"/>
        <v>5.2</v>
      </c>
      <c r="AE95" s="22">
        <f t="shared" si="47"/>
        <v>232.91666666666666</v>
      </c>
      <c r="AF95" s="54">
        <f t="shared" si="52"/>
        <v>-77.033327304417966</v>
      </c>
      <c r="AG95" s="172">
        <f t="shared" si="54"/>
        <v>-8.9980168949575206E-3</v>
      </c>
    </row>
    <row r="96" spans="1:33" ht="14.25" customHeight="1" x14ac:dyDescent="0.15">
      <c r="A96" s="17" t="s">
        <v>63</v>
      </c>
      <c r="B96" s="12" t="s">
        <v>25</v>
      </c>
      <c r="C96" s="28">
        <v>42421</v>
      </c>
      <c r="D96" s="29">
        <v>0.52986111111111112</v>
      </c>
      <c r="E96" s="10">
        <f t="shared" si="53"/>
        <v>256.75</v>
      </c>
      <c r="F96" s="81">
        <f t="shared" si="48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49"/>
        <v>0.5</v>
      </c>
      <c r="L96" s="53">
        <f t="shared" si="55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7">
        <v>6.62</v>
      </c>
      <c r="V96" s="57">
        <v>4</v>
      </c>
      <c r="W96" s="73">
        <f t="shared" si="50"/>
        <v>222.102</v>
      </c>
      <c r="X96" s="87">
        <f t="shared" si="51"/>
        <v>103</v>
      </c>
      <c r="Y96" s="61">
        <v>0</v>
      </c>
      <c r="Z96" s="33">
        <f t="shared" si="44"/>
        <v>1.6020000000000001</v>
      </c>
      <c r="AA96" s="33">
        <v>0</v>
      </c>
      <c r="AB96" s="33">
        <f t="shared" si="45"/>
        <v>40</v>
      </c>
      <c r="AC96" s="33">
        <v>1.3</v>
      </c>
      <c r="AD96" s="33">
        <f t="shared" si="46"/>
        <v>6.5</v>
      </c>
      <c r="AE96" s="22">
        <f t="shared" si="47"/>
        <v>256.75</v>
      </c>
      <c r="AF96" s="54">
        <f t="shared" si="52"/>
        <v>1090.2996561058399</v>
      </c>
      <c r="AG96" s="172">
        <f t="shared" si="54"/>
        <v>6.3574007079449969E-4</v>
      </c>
    </row>
    <row r="97" spans="1:33" x14ac:dyDescent="0.15">
      <c r="A97" s="17" t="s">
        <v>63</v>
      </c>
      <c r="B97" s="12" t="s">
        <v>26</v>
      </c>
      <c r="C97" s="28">
        <v>42422</v>
      </c>
      <c r="D97" s="63">
        <v>0.35347222222222219</v>
      </c>
      <c r="E97" s="10">
        <f t="shared" si="53"/>
        <v>276.51666666666665</v>
      </c>
      <c r="F97" s="78">
        <f t="shared" si="48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49"/>
        <v>0.40000000000000036</v>
      </c>
      <c r="L97" s="53">
        <f t="shared" si="55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7">
        <v>7</v>
      </c>
      <c r="V97" s="60">
        <v>12</v>
      </c>
      <c r="W97" s="73">
        <f t="shared" si="50"/>
        <v>218.80199999999999</v>
      </c>
      <c r="X97" s="87">
        <f t="shared" si="51"/>
        <v>115</v>
      </c>
      <c r="Y97" s="33">
        <v>0</v>
      </c>
      <c r="Z97" s="33">
        <f t="shared" si="44"/>
        <v>1.6020000000000001</v>
      </c>
      <c r="AA97" s="33">
        <v>0</v>
      </c>
      <c r="AB97" s="33">
        <f t="shared" si="45"/>
        <v>40</v>
      </c>
      <c r="AC97" s="33">
        <v>0.7</v>
      </c>
      <c r="AD97" s="33">
        <f t="shared" si="46"/>
        <v>7.2</v>
      </c>
      <c r="AE97" s="22">
        <f t="shared" si="47"/>
        <v>276.51666666666665</v>
      </c>
      <c r="AF97" s="54">
        <f t="shared" si="52"/>
        <v>-253.41064229244319</v>
      </c>
      <c r="AG97" s="172">
        <f t="shared" si="54"/>
        <v>-2.7352725769110892E-3</v>
      </c>
    </row>
    <row r="98" spans="1:33" ht="15" x14ac:dyDescent="0.2">
      <c r="A98" s="17" t="s">
        <v>63</v>
      </c>
      <c r="B98" s="12" t="s">
        <v>27</v>
      </c>
      <c r="C98" s="28">
        <v>42423</v>
      </c>
      <c r="D98" s="64">
        <v>0.42638888888888887</v>
      </c>
      <c r="E98" s="10">
        <f t="shared" si="53"/>
        <v>302.26666666666665</v>
      </c>
      <c r="F98" s="78">
        <f t="shared" si="48"/>
        <v>12.594444444444443</v>
      </c>
      <c r="G98" s="156">
        <v>10.1</v>
      </c>
      <c r="H98" s="156">
        <v>10.8</v>
      </c>
      <c r="I98" s="155">
        <v>93.3</v>
      </c>
      <c r="J98" s="155">
        <v>12.9</v>
      </c>
      <c r="K98" s="53">
        <f t="shared" si="49"/>
        <v>0.70000000000000107</v>
      </c>
      <c r="L98" s="53">
        <f t="shared" si="55"/>
        <v>6.3000000000000007</v>
      </c>
      <c r="M98" s="155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7">
        <v>7.26</v>
      </c>
      <c r="V98" s="57">
        <v>10</v>
      </c>
      <c r="W98" s="73">
        <f t="shared" si="50"/>
        <v>207.90199999999999</v>
      </c>
      <c r="X98" s="87">
        <f t="shared" si="51"/>
        <v>125</v>
      </c>
      <c r="Y98" s="61">
        <v>1.1000000000000001</v>
      </c>
      <c r="Z98" s="33">
        <f t="shared" si="44"/>
        <v>2.702</v>
      </c>
      <c r="AA98" s="33">
        <v>0</v>
      </c>
      <c r="AB98" s="33">
        <f t="shared" si="45"/>
        <v>40</v>
      </c>
      <c r="AC98" s="33">
        <v>0</v>
      </c>
      <c r="AD98" s="33">
        <f t="shared" si="46"/>
        <v>7.2</v>
      </c>
      <c r="AE98" s="22">
        <f t="shared" si="47"/>
        <v>302.26666666666665</v>
      </c>
      <c r="AF98" s="54">
        <f t="shared" si="52"/>
        <v>-80.703688336031675</v>
      </c>
      <c r="AG98" s="172">
        <f t="shared" si="54"/>
        <v>-8.5887918489405239E-3</v>
      </c>
    </row>
    <row r="99" spans="1:33" ht="16" thickBot="1" x14ac:dyDescent="0.25">
      <c r="A99" s="23" t="s">
        <v>63</v>
      </c>
      <c r="B99" s="13" t="s">
        <v>28</v>
      </c>
      <c r="C99" s="28">
        <v>42424</v>
      </c>
      <c r="D99" s="65">
        <v>0.38611111111111113</v>
      </c>
      <c r="E99" s="154">
        <f t="shared" si="53"/>
        <v>325.29999999999995</v>
      </c>
      <c r="F99" s="79">
        <f t="shared" si="48"/>
        <v>13.554166666666665</v>
      </c>
      <c r="G99" s="159">
        <v>8.43</v>
      </c>
      <c r="H99" s="160">
        <v>8.9600000000000009</v>
      </c>
      <c r="I99" s="157">
        <v>94.1</v>
      </c>
      <c r="J99" s="157">
        <v>12.5</v>
      </c>
      <c r="K99" s="163">
        <f t="shared" si="49"/>
        <v>0.53000000000000114</v>
      </c>
      <c r="L99" s="163">
        <f t="shared" si="55"/>
        <v>8.14</v>
      </c>
      <c r="M99" s="158">
        <v>2</v>
      </c>
      <c r="N99" s="68">
        <v>20.5</v>
      </c>
      <c r="O99" s="67">
        <v>0</v>
      </c>
      <c r="P99" s="70">
        <v>0</v>
      </c>
      <c r="Q99" s="69">
        <v>3.3</v>
      </c>
      <c r="R99" s="69">
        <v>6.34</v>
      </c>
      <c r="S99" s="67"/>
      <c r="T99" s="67">
        <v>105</v>
      </c>
      <c r="U99" s="80">
        <v>7.7</v>
      </c>
      <c r="V99" s="67">
        <v>10</v>
      </c>
      <c r="W99" s="73">
        <f t="shared" si="50"/>
        <v>198.202</v>
      </c>
      <c r="X99" s="88">
        <f t="shared" si="51"/>
        <v>135</v>
      </c>
      <c r="Y99" s="69">
        <v>0.3</v>
      </c>
      <c r="Z99" s="70">
        <f t="shared" si="44"/>
        <v>3.0019999999999998</v>
      </c>
      <c r="AA99" s="69">
        <v>0</v>
      </c>
      <c r="AB99" s="70">
        <f t="shared" si="45"/>
        <v>40</v>
      </c>
      <c r="AC99" s="69">
        <v>0</v>
      </c>
      <c r="AD99" s="70">
        <f t="shared" si="46"/>
        <v>7.2</v>
      </c>
      <c r="AE99" s="6"/>
      <c r="AF99" s="6"/>
      <c r="AG99" s="173"/>
    </row>
    <row r="100" spans="1:33" ht="14" x14ac:dyDescent="0.2">
      <c r="A100" s="19" t="s">
        <v>64</v>
      </c>
      <c r="B100" s="48" t="s">
        <v>49</v>
      </c>
      <c r="C100" s="49">
        <v>42410</v>
      </c>
      <c r="D100" s="29">
        <v>0.62152777777777779</v>
      </c>
      <c r="E100" s="10">
        <f>F100*24</f>
        <v>0</v>
      </c>
      <c r="F100" s="83">
        <v>0</v>
      </c>
      <c r="G100" s="37"/>
      <c r="H100" s="37"/>
      <c r="I100" s="38"/>
      <c r="J100" s="5"/>
      <c r="K100" s="5"/>
      <c r="L100" s="5"/>
      <c r="M100" s="40"/>
      <c r="N100" s="71">
        <v>32.299999999999997</v>
      </c>
      <c r="O100" s="71">
        <v>0</v>
      </c>
      <c r="P100" s="32">
        <v>6.77</v>
      </c>
      <c r="Q100" s="34">
        <v>2.12</v>
      </c>
      <c r="R100" s="72">
        <v>1.19</v>
      </c>
      <c r="S100" s="71"/>
      <c r="T100" s="71">
        <v>120</v>
      </c>
      <c r="U100" s="84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71"/>
    </row>
    <row r="101" spans="1:33" x14ac:dyDescent="0.15">
      <c r="A101" s="19" t="s">
        <v>64</v>
      </c>
      <c r="B101" s="12" t="s">
        <v>45</v>
      </c>
      <c r="C101" s="28">
        <v>42410</v>
      </c>
      <c r="D101" s="29">
        <v>0.83333333333333337</v>
      </c>
      <c r="E101" s="10">
        <f>F101*24</f>
        <v>0</v>
      </c>
      <c r="F101" s="81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2">
        <v>8.99</v>
      </c>
      <c r="V101" s="60">
        <v>4</v>
      </c>
      <c r="W101" s="73">
        <f>W100-V100+Y101+AA101+AC101</f>
        <v>272</v>
      </c>
      <c r="X101" s="87">
        <f>SUM(V101,X100)</f>
        <v>7.5</v>
      </c>
      <c r="Y101" s="33">
        <v>0</v>
      </c>
      <c r="Z101" s="33">
        <f t="shared" ref="Z101:Z115" si="56">SUM(Y101,Z100)</f>
        <v>0</v>
      </c>
      <c r="AA101" s="33">
        <v>0</v>
      </c>
      <c r="AB101" s="33">
        <f t="shared" ref="AB101:AB115" si="57">SUM(AA101,AB100)</f>
        <v>0</v>
      </c>
      <c r="AC101" s="33">
        <v>0</v>
      </c>
      <c r="AD101" s="33">
        <f t="shared" ref="AD101:AD115" si="58">SUM(AC101,AD100)</f>
        <v>0</v>
      </c>
      <c r="AE101" s="4">
        <f t="shared" ref="AE101:AE114" si="59">F101*24</f>
        <v>0</v>
      </c>
      <c r="AF101" s="54"/>
      <c r="AG101" s="172"/>
    </row>
    <row r="102" spans="1:33" x14ac:dyDescent="0.15">
      <c r="A102" s="19" t="s">
        <v>64</v>
      </c>
      <c r="B102" s="12" t="s">
        <v>4</v>
      </c>
      <c r="C102" s="28">
        <v>42411</v>
      </c>
      <c r="D102" s="29">
        <v>0.41597222222222219</v>
      </c>
      <c r="E102" s="10">
        <f>F102*24</f>
        <v>13.983333333333331</v>
      </c>
      <c r="F102" s="81">
        <f t="shared" ref="F102:F115" si="60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61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2">
        <v>8.9</v>
      </c>
      <c r="V102" s="60">
        <v>4</v>
      </c>
      <c r="W102" s="73">
        <f t="shared" ref="W102:W115" si="62">W101-V101+Y102+AA102+AC102</f>
        <v>268</v>
      </c>
      <c r="X102" s="87">
        <f t="shared" ref="X102:X115" si="63">SUM(V102,X101)</f>
        <v>11.5</v>
      </c>
      <c r="Y102" s="33">
        <v>0</v>
      </c>
      <c r="Z102" s="33">
        <f t="shared" si="56"/>
        <v>0</v>
      </c>
      <c r="AA102" s="33">
        <v>0</v>
      </c>
      <c r="AB102" s="33">
        <f t="shared" si="57"/>
        <v>0</v>
      </c>
      <c r="AC102" s="33">
        <v>0</v>
      </c>
      <c r="AD102" s="33">
        <f t="shared" si="58"/>
        <v>0</v>
      </c>
      <c r="AE102" s="22">
        <f t="shared" si="59"/>
        <v>13.983333333333331</v>
      </c>
      <c r="AF102" s="54">
        <f t="shared" ref="AF102:AF114" si="64">((AE102-AE101)*LN(2)/LN(G102/G101))</f>
        <v>23.749911867546846</v>
      </c>
      <c r="AG102" s="172">
        <f t="shared" si="54"/>
        <v>2.9185252746436453E-2</v>
      </c>
    </row>
    <row r="103" spans="1:33" x14ac:dyDescent="0.15">
      <c r="A103" s="19" t="s">
        <v>64</v>
      </c>
      <c r="B103" s="8" t="s">
        <v>16</v>
      </c>
      <c r="C103" s="28">
        <v>42412</v>
      </c>
      <c r="D103" s="29">
        <v>0.46875</v>
      </c>
      <c r="E103" s="10">
        <f>F103*24</f>
        <v>39.25</v>
      </c>
      <c r="F103" s="78">
        <f t="shared" si="60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61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7">
        <v>8.7100000000000009</v>
      </c>
      <c r="V103" s="60">
        <v>39</v>
      </c>
      <c r="W103" s="73">
        <f t="shared" si="62"/>
        <v>264</v>
      </c>
      <c r="X103" s="87">
        <f t="shared" si="63"/>
        <v>50.5</v>
      </c>
      <c r="Y103" s="33">
        <v>0</v>
      </c>
      <c r="Z103" s="33">
        <f t="shared" si="56"/>
        <v>0</v>
      </c>
      <c r="AA103" s="33">
        <v>0</v>
      </c>
      <c r="AB103" s="33">
        <f t="shared" si="57"/>
        <v>0</v>
      </c>
      <c r="AC103" s="33">
        <v>0</v>
      </c>
      <c r="AD103" s="33">
        <f t="shared" si="58"/>
        <v>0</v>
      </c>
      <c r="AE103" s="22">
        <f t="shared" si="59"/>
        <v>39.25</v>
      </c>
      <c r="AF103" s="153">
        <f t="shared" si="64"/>
        <v>15.420447289161318</v>
      </c>
      <c r="AG103" s="172">
        <f t="shared" si="54"/>
        <v>4.4949875160050813E-2</v>
      </c>
    </row>
    <row r="104" spans="1:33" x14ac:dyDescent="0.15">
      <c r="A104" s="19" t="s">
        <v>64</v>
      </c>
      <c r="B104" s="8" t="s">
        <v>17</v>
      </c>
      <c r="C104" s="28">
        <v>42413</v>
      </c>
      <c r="D104" s="29">
        <v>0.37916666666666665</v>
      </c>
      <c r="E104" s="10">
        <f t="shared" ref="E104:E114" si="65">F104*24</f>
        <v>61.1</v>
      </c>
      <c r="F104" s="78">
        <f t="shared" si="60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61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7">
        <v>8.64</v>
      </c>
      <c r="V104" s="60">
        <v>4</v>
      </c>
      <c r="W104" s="73">
        <f t="shared" si="62"/>
        <v>230.2</v>
      </c>
      <c r="X104" s="87">
        <f t="shared" si="63"/>
        <v>54.5</v>
      </c>
      <c r="Y104" s="33">
        <v>0</v>
      </c>
      <c r="Z104" s="33">
        <f t="shared" si="56"/>
        <v>0</v>
      </c>
      <c r="AA104" s="33">
        <v>4</v>
      </c>
      <c r="AB104" s="33">
        <f t="shared" si="57"/>
        <v>4</v>
      </c>
      <c r="AC104" s="33">
        <v>1.2</v>
      </c>
      <c r="AD104" s="33">
        <f t="shared" si="58"/>
        <v>1.2</v>
      </c>
      <c r="AE104" s="22">
        <f t="shared" si="59"/>
        <v>61.1</v>
      </c>
      <c r="AF104" s="54">
        <f t="shared" si="64"/>
        <v>16.289454285700195</v>
      </c>
      <c r="AG104" s="172">
        <f t="shared" si="54"/>
        <v>4.2551896975973537E-2</v>
      </c>
    </row>
    <row r="105" spans="1:33" x14ac:dyDescent="0.15">
      <c r="A105" s="19" t="s">
        <v>64</v>
      </c>
      <c r="B105" s="8" t="s">
        <v>18</v>
      </c>
      <c r="C105" s="28">
        <v>42414</v>
      </c>
      <c r="D105" s="29">
        <v>0.42083333333333334</v>
      </c>
      <c r="E105" s="10">
        <f t="shared" si="65"/>
        <v>86.1</v>
      </c>
      <c r="F105" s="78">
        <f t="shared" si="60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61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7">
        <v>7.96</v>
      </c>
      <c r="V105" s="60">
        <v>10</v>
      </c>
      <c r="W105" s="73">
        <f t="shared" si="62"/>
        <v>234.2</v>
      </c>
      <c r="X105" s="87">
        <f t="shared" si="63"/>
        <v>64.5</v>
      </c>
      <c r="Y105" s="33">
        <v>0</v>
      </c>
      <c r="Z105" s="33">
        <f t="shared" si="56"/>
        <v>0</v>
      </c>
      <c r="AA105" s="33">
        <v>8</v>
      </c>
      <c r="AB105" s="33">
        <f t="shared" si="57"/>
        <v>12</v>
      </c>
      <c r="AC105" s="33">
        <v>0</v>
      </c>
      <c r="AD105" s="33">
        <f t="shared" si="58"/>
        <v>1.2</v>
      </c>
      <c r="AE105" s="22">
        <f t="shared" si="59"/>
        <v>86.1</v>
      </c>
      <c r="AF105" s="54">
        <f t="shared" si="64"/>
        <v>24.587189498035571</v>
      </c>
      <c r="AG105" s="172">
        <f t="shared" si="54"/>
        <v>2.8191395385606204E-2</v>
      </c>
    </row>
    <row r="106" spans="1:33" x14ac:dyDescent="0.15">
      <c r="A106" s="19" t="s">
        <v>64</v>
      </c>
      <c r="B106" s="12" t="s">
        <v>19</v>
      </c>
      <c r="C106" s="28">
        <v>42415</v>
      </c>
      <c r="D106" s="29">
        <v>0.42708333333333331</v>
      </c>
      <c r="E106" s="10">
        <f t="shared" si="65"/>
        <v>110.25</v>
      </c>
      <c r="F106" s="78">
        <f t="shared" si="60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61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5">
        <v>114</v>
      </c>
      <c r="U106" s="77">
        <v>7.1</v>
      </c>
      <c r="V106" s="57">
        <v>4</v>
      </c>
      <c r="W106" s="73">
        <f t="shared" si="62"/>
        <v>237.49999999999997</v>
      </c>
      <c r="X106" s="87">
        <f t="shared" si="63"/>
        <v>68.5</v>
      </c>
      <c r="Y106" s="33">
        <v>0</v>
      </c>
      <c r="Z106" s="33">
        <f t="shared" si="56"/>
        <v>0</v>
      </c>
      <c r="AA106" s="33">
        <v>12.6</v>
      </c>
      <c r="AB106" s="33">
        <f t="shared" si="57"/>
        <v>24.6</v>
      </c>
      <c r="AC106" s="33">
        <v>0.7</v>
      </c>
      <c r="AD106" s="33">
        <f t="shared" si="58"/>
        <v>1.9</v>
      </c>
      <c r="AE106" s="22">
        <f t="shared" si="59"/>
        <v>110.25</v>
      </c>
      <c r="AF106" s="54">
        <f t="shared" si="64"/>
        <v>32.047789889479184</v>
      </c>
      <c r="AG106" s="172">
        <f t="shared" si="54"/>
        <v>2.1628548581675996E-2</v>
      </c>
    </row>
    <row r="107" spans="1:33" x14ac:dyDescent="0.15">
      <c r="A107" s="19" t="s">
        <v>64</v>
      </c>
      <c r="B107" s="12" t="s">
        <v>20</v>
      </c>
      <c r="C107" s="28">
        <v>42416</v>
      </c>
      <c r="D107" s="29">
        <v>0.37847222222222227</v>
      </c>
      <c r="E107" s="10">
        <f t="shared" si="65"/>
        <v>133.08333333333334</v>
      </c>
      <c r="F107" s="78">
        <f t="shared" si="60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61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7">
        <v>6.32</v>
      </c>
      <c r="V107" s="60">
        <v>9.5</v>
      </c>
      <c r="W107" s="73">
        <f t="shared" si="62"/>
        <v>248.89999999999998</v>
      </c>
      <c r="X107" s="87">
        <f t="shared" si="63"/>
        <v>78</v>
      </c>
      <c r="Y107" s="33">
        <v>0</v>
      </c>
      <c r="Z107" s="33">
        <f t="shared" si="56"/>
        <v>0</v>
      </c>
      <c r="AA107" s="33">
        <v>15.4</v>
      </c>
      <c r="AB107" s="33">
        <f t="shared" si="57"/>
        <v>40</v>
      </c>
      <c r="AC107" s="33">
        <v>0</v>
      </c>
      <c r="AD107" s="33">
        <f t="shared" si="58"/>
        <v>1.9</v>
      </c>
      <c r="AE107" s="22">
        <f t="shared" si="59"/>
        <v>133.08333333333334</v>
      </c>
      <c r="AF107" s="54">
        <f t="shared" si="64"/>
        <v>115.35518404075044</v>
      </c>
      <c r="AG107" s="172">
        <f t="shared" si="54"/>
        <v>6.0088082414664927E-3</v>
      </c>
    </row>
    <row r="108" spans="1:33" x14ac:dyDescent="0.15">
      <c r="A108" s="19" t="s">
        <v>64</v>
      </c>
      <c r="B108" s="12" t="s">
        <v>21</v>
      </c>
      <c r="C108" s="28">
        <v>42417</v>
      </c>
      <c r="D108" s="63">
        <v>0.41666666666666669</v>
      </c>
      <c r="E108" s="10">
        <f t="shared" si="65"/>
        <v>158</v>
      </c>
      <c r="F108" s="78">
        <f t="shared" si="60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61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7">
        <v>5.74</v>
      </c>
      <c r="V108" s="60">
        <v>4</v>
      </c>
      <c r="W108" s="73">
        <f t="shared" si="62"/>
        <v>239.39999999999998</v>
      </c>
      <c r="X108" s="87">
        <f t="shared" si="63"/>
        <v>82</v>
      </c>
      <c r="Y108" s="33">
        <v>0</v>
      </c>
      <c r="Z108" s="33">
        <f t="shared" si="56"/>
        <v>0</v>
      </c>
      <c r="AA108" s="33">
        <v>0</v>
      </c>
      <c r="AB108" s="33">
        <f t="shared" si="57"/>
        <v>40</v>
      </c>
      <c r="AC108" s="33">
        <v>0</v>
      </c>
      <c r="AD108" s="33">
        <f t="shared" si="58"/>
        <v>1.9</v>
      </c>
      <c r="AE108" s="22">
        <f t="shared" si="59"/>
        <v>158</v>
      </c>
      <c r="AF108" s="54">
        <f t="shared" si="64"/>
        <v>210.58716680436504</v>
      </c>
      <c r="AG108" s="172">
        <f t="shared" si="54"/>
        <v>3.2914977255184656E-3</v>
      </c>
    </row>
    <row r="109" spans="1:33" x14ac:dyDescent="0.15">
      <c r="A109" s="19" t="s">
        <v>64</v>
      </c>
      <c r="B109" s="12" t="s">
        <v>22</v>
      </c>
      <c r="C109" s="28">
        <v>42418</v>
      </c>
      <c r="D109" s="64">
        <v>0.375</v>
      </c>
      <c r="E109" s="10">
        <f t="shared" si="65"/>
        <v>181</v>
      </c>
      <c r="F109" s="78">
        <f t="shared" si="60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61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7">
        <v>6.16</v>
      </c>
      <c r="V109" s="60">
        <v>9</v>
      </c>
      <c r="W109" s="73">
        <f t="shared" si="62"/>
        <v>236.7</v>
      </c>
      <c r="X109" s="87">
        <f t="shared" si="63"/>
        <v>91</v>
      </c>
      <c r="Y109" s="33">
        <v>0</v>
      </c>
      <c r="Z109" s="33">
        <f t="shared" si="56"/>
        <v>0</v>
      </c>
      <c r="AA109" s="33">
        <v>0</v>
      </c>
      <c r="AB109" s="33">
        <f t="shared" si="57"/>
        <v>40</v>
      </c>
      <c r="AC109" s="33">
        <v>1.3</v>
      </c>
      <c r="AD109" s="33">
        <f t="shared" si="58"/>
        <v>3.2</v>
      </c>
      <c r="AE109" s="22">
        <f t="shared" si="59"/>
        <v>181</v>
      </c>
      <c r="AF109" s="54">
        <f t="shared" si="64"/>
        <v>260.97540496603563</v>
      </c>
      <c r="AG109" s="172">
        <f t="shared" si="54"/>
        <v>2.6559866078190554E-3</v>
      </c>
    </row>
    <row r="110" spans="1:33" x14ac:dyDescent="0.15">
      <c r="A110" s="19" t="s">
        <v>64</v>
      </c>
      <c r="B110" s="12" t="s">
        <v>23</v>
      </c>
      <c r="C110" s="28">
        <v>42419</v>
      </c>
      <c r="D110" s="64">
        <v>0.41319444444444442</v>
      </c>
      <c r="E110" s="10">
        <f t="shared" si="65"/>
        <v>205.91666666666669</v>
      </c>
      <c r="F110" s="78">
        <f t="shared" si="60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61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7">
        <v>6.52</v>
      </c>
      <c r="V110" s="57">
        <v>4</v>
      </c>
      <c r="W110" s="73">
        <f t="shared" si="62"/>
        <v>229</v>
      </c>
      <c r="X110" s="87">
        <f t="shared" si="63"/>
        <v>95</v>
      </c>
      <c r="Y110" s="33">
        <v>0</v>
      </c>
      <c r="Z110" s="33">
        <f t="shared" si="56"/>
        <v>0</v>
      </c>
      <c r="AA110" s="33">
        <v>0</v>
      </c>
      <c r="AB110" s="33">
        <f t="shared" si="57"/>
        <v>40</v>
      </c>
      <c r="AC110" s="33">
        <v>1.3</v>
      </c>
      <c r="AD110" s="33">
        <f t="shared" si="58"/>
        <v>4.5</v>
      </c>
      <c r="AE110" s="22">
        <f t="shared" si="59"/>
        <v>205.91666666666669</v>
      </c>
      <c r="AF110" s="153">
        <f t="shared" si="64"/>
        <v>2340.1986654741318</v>
      </c>
      <c r="AG110" s="172">
        <f t="shared" si="54"/>
        <v>2.9619159722899484E-4</v>
      </c>
    </row>
    <row r="111" spans="1:33" ht="14.5" customHeight="1" x14ac:dyDescent="0.15">
      <c r="A111" s="19" t="s">
        <v>64</v>
      </c>
      <c r="B111" s="12" t="s">
        <v>24</v>
      </c>
      <c r="C111" s="28">
        <v>42420</v>
      </c>
      <c r="D111" s="64">
        <v>0.53819444444444442</v>
      </c>
      <c r="E111" s="10">
        <f t="shared" si="65"/>
        <v>232.91666666666669</v>
      </c>
      <c r="F111" s="81">
        <f t="shared" si="60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61"/>
        <v>0.40000000000000036</v>
      </c>
      <c r="L111" s="53">
        <f t="shared" ref="L111:L115" si="66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7">
        <v>6.82</v>
      </c>
      <c r="V111" s="57">
        <v>4</v>
      </c>
      <c r="W111" s="73">
        <f t="shared" si="62"/>
        <v>225.6</v>
      </c>
      <c r="X111" s="87">
        <f t="shared" si="63"/>
        <v>99</v>
      </c>
      <c r="Y111" s="33">
        <v>0</v>
      </c>
      <c r="Z111" s="33">
        <f t="shared" si="56"/>
        <v>0</v>
      </c>
      <c r="AA111" s="33">
        <v>0</v>
      </c>
      <c r="AB111" s="33">
        <f t="shared" si="57"/>
        <v>40</v>
      </c>
      <c r="AC111" s="33">
        <v>0.6</v>
      </c>
      <c r="AD111" s="33">
        <f t="shared" si="58"/>
        <v>5.0999999999999996</v>
      </c>
      <c r="AE111" s="22">
        <f t="shared" si="59"/>
        <v>232.91666666666669</v>
      </c>
      <c r="AF111" s="54">
        <f t="shared" si="64"/>
        <v>-88.205567191056517</v>
      </c>
      <c r="AG111" s="172">
        <f t="shared" si="54"/>
        <v>-7.8583155534679896E-3</v>
      </c>
    </row>
    <row r="112" spans="1:33" x14ac:dyDescent="0.15">
      <c r="A112" s="19" t="s">
        <v>64</v>
      </c>
      <c r="B112" s="12" t="s">
        <v>25</v>
      </c>
      <c r="C112" s="28">
        <v>42421</v>
      </c>
      <c r="D112" s="64">
        <v>0.53125</v>
      </c>
      <c r="E112" s="10">
        <f t="shared" si="65"/>
        <v>256.75</v>
      </c>
      <c r="F112" s="81">
        <f t="shared" si="60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61"/>
        <v>0.59999999999999964</v>
      </c>
      <c r="L112" s="53">
        <f t="shared" si="66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7">
        <v>7.15</v>
      </c>
      <c r="V112" s="60">
        <v>4</v>
      </c>
      <c r="W112" s="73">
        <f t="shared" si="62"/>
        <v>222.9</v>
      </c>
      <c r="X112" s="87">
        <f t="shared" si="63"/>
        <v>103</v>
      </c>
      <c r="Y112" s="33">
        <v>0</v>
      </c>
      <c r="Z112" s="33">
        <f t="shared" si="56"/>
        <v>0</v>
      </c>
      <c r="AA112" s="33">
        <v>0</v>
      </c>
      <c r="AB112" s="33">
        <f t="shared" si="57"/>
        <v>40</v>
      </c>
      <c r="AC112" s="33">
        <v>1.3</v>
      </c>
      <c r="AD112" s="33">
        <f t="shared" si="58"/>
        <v>6.3999999999999995</v>
      </c>
      <c r="AE112" s="22">
        <f t="shared" si="59"/>
        <v>256.75</v>
      </c>
      <c r="AF112" s="54">
        <f t="shared" si="64"/>
        <v>-193.53370473743627</v>
      </c>
      <c r="AG112" s="172">
        <f t="shared" si="54"/>
        <v>-3.5815321238247661E-3</v>
      </c>
    </row>
    <row r="113" spans="1:33" x14ac:dyDescent="0.15">
      <c r="A113" s="19" t="s">
        <v>64</v>
      </c>
      <c r="B113" s="12" t="s">
        <v>26</v>
      </c>
      <c r="C113" s="28">
        <v>42422</v>
      </c>
      <c r="D113" s="64">
        <v>0.35416666666666669</v>
      </c>
      <c r="E113" s="10">
        <f t="shared" si="65"/>
        <v>276.5</v>
      </c>
      <c r="F113" s="78">
        <f t="shared" si="60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61"/>
        <v>0.35000000000000053</v>
      </c>
      <c r="L113" s="53">
        <f t="shared" si="66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2">
        <v>7.48</v>
      </c>
      <c r="V113" s="57">
        <v>12</v>
      </c>
      <c r="W113" s="73">
        <f t="shared" si="62"/>
        <v>219.6</v>
      </c>
      <c r="X113" s="87">
        <f t="shared" si="63"/>
        <v>115</v>
      </c>
      <c r="Y113" s="33">
        <v>0</v>
      </c>
      <c r="Z113" s="33">
        <f t="shared" si="56"/>
        <v>0</v>
      </c>
      <c r="AA113" s="61">
        <v>0</v>
      </c>
      <c r="AB113" s="33">
        <f t="shared" si="57"/>
        <v>40</v>
      </c>
      <c r="AC113" s="61">
        <v>0.7</v>
      </c>
      <c r="AD113" s="33">
        <f t="shared" si="58"/>
        <v>7.1</v>
      </c>
      <c r="AE113" s="22">
        <f t="shared" si="59"/>
        <v>276.5</v>
      </c>
      <c r="AF113" s="54">
        <f t="shared" si="64"/>
        <v>-47.915551916684258</v>
      </c>
      <c r="AG113" s="172">
        <f t="shared" si="54"/>
        <v>-1.446601683238862E-2</v>
      </c>
    </row>
    <row r="114" spans="1:33" ht="15" x14ac:dyDescent="0.2">
      <c r="A114" s="19" t="s">
        <v>64</v>
      </c>
      <c r="B114" s="12" t="s">
        <v>27</v>
      </c>
      <c r="C114" s="28">
        <v>42423</v>
      </c>
      <c r="D114" s="64">
        <v>0.42708333333333331</v>
      </c>
      <c r="E114" s="10">
        <f t="shared" si="65"/>
        <v>302.25</v>
      </c>
      <c r="F114" s="78">
        <f t="shared" si="60"/>
        <v>12.59375</v>
      </c>
      <c r="G114" s="156">
        <v>7.22</v>
      </c>
      <c r="H114" s="156">
        <v>8.14</v>
      </c>
      <c r="I114" s="155">
        <v>88.7</v>
      </c>
      <c r="J114" s="155">
        <v>13.6</v>
      </c>
      <c r="K114" s="53">
        <f t="shared" si="61"/>
        <v>0.92000000000000082</v>
      </c>
      <c r="L114" s="53">
        <f t="shared" si="66"/>
        <v>5.66</v>
      </c>
      <c r="M114" s="155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2">
        <v>7.66</v>
      </c>
      <c r="V114" s="57">
        <v>10</v>
      </c>
      <c r="W114" s="73">
        <f t="shared" si="62"/>
        <v>208.6</v>
      </c>
      <c r="X114" s="87">
        <f t="shared" si="63"/>
        <v>125</v>
      </c>
      <c r="Y114" s="33">
        <v>1</v>
      </c>
      <c r="Z114" s="33">
        <f t="shared" si="56"/>
        <v>1</v>
      </c>
      <c r="AA114" s="61">
        <v>0</v>
      </c>
      <c r="AB114" s="33">
        <f t="shared" si="57"/>
        <v>40</v>
      </c>
      <c r="AC114" s="61">
        <v>0</v>
      </c>
      <c r="AD114" s="33">
        <f t="shared" si="58"/>
        <v>7.1</v>
      </c>
      <c r="AE114" s="22">
        <f t="shared" si="59"/>
        <v>302.25</v>
      </c>
      <c r="AF114" s="54">
        <f t="shared" si="64"/>
        <v>-357.13766339881539</v>
      </c>
      <c r="AG114" s="172">
        <f t="shared" si="54"/>
        <v>-1.9408403302059697E-3</v>
      </c>
    </row>
    <row r="115" spans="1:33" ht="16" thickBot="1" x14ac:dyDescent="0.25">
      <c r="A115" s="56" t="s">
        <v>64</v>
      </c>
      <c r="B115" s="20" t="s">
        <v>28</v>
      </c>
      <c r="C115" s="28">
        <v>42424</v>
      </c>
      <c r="D115" s="65">
        <v>0.38680555555555557</v>
      </c>
      <c r="E115" s="154">
        <f>F115*24</f>
        <v>325.2833333333333</v>
      </c>
      <c r="F115" s="79">
        <f t="shared" si="60"/>
        <v>13.553472222222222</v>
      </c>
      <c r="G115" s="159">
        <v>5.54</v>
      </c>
      <c r="H115" s="160">
        <v>6.49</v>
      </c>
      <c r="I115" s="157">
        <v>85.3</v>
      </c>
      <c r="J115" s="157">
        <v>13.4</v>
      </c>
      <c r="K115" s="163">
        <f t="shared" si="61"/>
        <v>0.95000000000000018</v>
      </c>
      <c r="L115" s="163">
        <f t="shared" si="66"/>
        <v>7.3100000000000005</v>
      </c>
      <c r="M115" s="158">
        <v>2</v>
      </c>
      <c r="N115" s="68">
        <v>25.9</v>
      </c>
      <c r="O115" s="67">
        <v>0</v>
      </c>
      <c r="P115" s="70">
        <v>0</v>
      </c>
      <c r="Q115" s="69">
        <v>4.38</v>
      </c>
      <c r="R115" s="70">
        <v>6.74</v>
      </c>
      <c r="S115" s="68"/>
      <c r="T115" s="67">
        <v>107</v>
      </c>
      <c r="U115" s="80">
        <v>8.15</v>
      </c>
      <c r="V115" s="67">
        <v>10</v>
      </c>
      <c r="W115" s="73">
        <f t="shared" si="62"/>
        <v>200.5</v>
      </c>
      <c r="X115" s="88">
        <f t="shared" si="63"/>
        <v>135</v>
      </c>
      <c r="Y115" s="69">
        <v>1.9</v>
      </c>
      <c r="Z115" s="70">
        <f t="shared" si="56"/>
        <v>2.9</v>
      </c>
      <c r="AA115" s="69">
        <v>0</v>
      </c>
      <c r="AB115" s="70">
        <f t="shared" si="57"/>
        <v>40</v>
      </c>
      <c r="AC115" s="69">
        <v>0</v>
      </c>
      <c r="AD115" s="70">
        <f t="shared" si="58"/>
        <v>7.1</v>
      </c>
      <c r="AE115" s="6"/>
      <c r="AF115" s="54"/>
      <c r="AG115" s="173"/>
    </row>
    <row r="116" spans="1:33" ht="14" x14ac:dyDescent="0.2">
      <c r="A116" s="19" t="s">
        <v>65</v>
      </c>
      <c r="B116" s="12" t="s">
        <v>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71"/>
    </row>
    <row r="117" spans="1:33" x14ac:dyDescent="0.15">
      <c r="A117" s="19" t="s">
        <v>65</v>
      </c>
      <c r="B117" s="12" t="s">
        <v>45</v>
      </c>
      <c r="C117" s="28">
        <v>42410</v>
      </c>
      <c r="D117" s="29">
        <v>0.83472222222222225</v>
      </c>
      <c r="E117" s="10">
        <f>F117*24</f>
        <v>0</v>
      </c>
      <c r="F117" s="76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7">
        <v>8.99</v>
      </c>
      <c r="V117" s="60">
        <v>4</v>
      </c>
      <c r="W117" s="73">
        <f>W116-V116+Y117+AA117+AC117</f>
        <v>272</v>
      </c>
      <c r="X117" s="87">
        <f>SUM(V117,X116)</f>
        <v>7.5</v>
      </c>
      <c r="Y117" s="33">
        <v>0</v>
      </c>
      <c r="Z117" s="33">
        <f t="shared" ref="Z117:Z131" si="67">SUM(Y117,Z116)</f>
        <v>0</v>
      </c>
      <c r="AA117" s="33">
        <v>0</v>
      </c>
      <c r="AB117" s="33">
        <f t="shared" ref="AB117:AB131" si="68">SUM(AA117,AB116)</f>
        <v>0</v>
      </c>
      <c r="AC117" s="61">
        <v>0</v>
      </c>
      <c r="AD117" s="33">
        <f t="shared" ref="AD117:AD131" si="69">SUM(AC117,AD116)</f>
        <v>0</v>
      </c>
      <c r="AE117" s="4">
        <f t="shared" ref="AE117:AE130" si="70">F117*24</f>
        <v>0</v>
      </c>
      <c r="AF117" s="54"/>
      <c r="AG117" s="172"/>
    </row>
    <row r="118" spans="1:33" x14ac:dyDescent="0.15">
      <c r="A118" s="19" t="s">
        <v>65</v>
      </c>
      <c r="B118" s="12" t="s">
        <v>4</v>
      </c>
      <c r="C118" s="28">
        <v>42411</v>
      </c>
      <c r="D118" s="29">
        <v>0.41666666666666669</v>
      </c>
      <c r="E118" s="10">
        <f>F118*24</f>
        <v>13.966666666666665</v>
      </c>
      <c r="F118" s="78">
        <f t="shared" ref="F118:F131" si="71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72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7">
        <v>8.9600000000000009</v>
      </c>
      <c r="V118" s="60">
        <v>4</v>
      </c>
      <c r="W118" s="73">
        <f t="shared" ref="W118:W131" si="73">W117-V117+Y118+AA118+AC118</f>
        <v>268</v>
      </c>
      <c r="X118" s="87">
        <f t="shared" ref="X118:X131" si="74">SUM(V118,X117)</f>
        <v>11.5</v>
      </c>
      <c r="Y118" s="33">
        <v>0</v>
      </c>
      <c r="Z118" s="33">
        <f t="shared" si="67"/>
        <v>0</v>
      </c>
      <c r="AA118" s="33">
        <v>0</v>
      </c>
      <c r="AB118" s="33">
        <f t="shared" si="68"/>
        <v>0</v>
      </c>
      <c r="AC118" s="33">
        <v>0</v>
      </c>
      <c r="AD118" s="33">
        <f t="shared" si="69"/>
        <v>0</v>
      </c>
      <c r="AE118" s="22">
        <f t="shared" si="70"/>
        <v>13.966666666666665</v>
      </c>
      <c r="AF118" s="54">
        <f t="shared" ref="AF118:AF130" si="75">((AE118-AE117)*LN(2)/LN(G118/G117))</f>
        <v>19.069347520791993</v>
      </c>
      <c r="AG118" s="172">
        <f t="shared" si="54"/>
        <v>3.6348762316287017E-2</v>
      </c>
    </row>
    <row r="119" spans="1:33" x14ac:dyDescent="0.15">
      <c r="A119" s="19" t="s">
        <v>65</v>
      </c>
      <c r="B119" s="24" t="s">
        <v>16</v>
      </c>
      <c r="C119" s="28">
        <v>42412</v>
      </c>
      <c r="D119" s="29">
        <v>0.47013888888888888</v>
      </c>
      <c r="E119" s="10">
        <f>F119*24</f>
        <v>39.25</v>
      </c>
      <c r="F119" s="78">
        <f t="shared" si="71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72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7">
        <v>8.8699999999999992</v>
      </c>
      <c r="V119" s="60">
        <v>39</v>
      </c>
      <c r="W119" s="73">
        <f t="shared" si="73"/>
        <v>264</v>
      </c>
      <c r="X119" s="87">
        <f t="shared" si="74"/>
        <v>50.5</v>
      </c>
      <c r="Y119" s="33">
        <v>0</v>
      </c>
      <c r="Z119" s="33">
        <f t="shared" si="67"/>
        <v>0</v>
      </c>
      <c r="AA119" s="33">
        <v>0</v>
      </c>
      <c r="AB119" s="33">
        <f t="shared" si="68"/>
        <v>0</v>
      </c>
      <c r="AC119" s="33">
        <v>0</v>
      </c>
      <c r="AD119" s="33">
        <f t="shared" si="69"/>
        <v>0</v>
      </c>
      <c r="AE119" s="22">
        <f t="shared" si="70"/>
        <v>39.25</v>
      </c>
      <c r="AF119" s="54">
        <f t="shared" si="75"/>
        <v>18.468289978218298</v>
      </c>
      <c r="AG119" s="172">
        <f t="shared" si="54"/>
        <v>3.753174665209668E-2</v>
      </c>
    </row>
    <row r="120" spans="1:33" x14ac:dyDescent="0.15">
      <c r="A120" s="19" t="s">
        <v>65</v>
      </c>
      <c r="B120" s="24" t="s">
        <v>17</v>
      </c>
      <c r="C120" s="28">
        <v>42413</v>
      </c>
      <c r="D120" s="29">
        <v>0.37986111111111115</v>
      </c>
      <c r="E120" s="10">
        <f t="shared" ref="E120:E130" si="76">F120*24</f>
        <v>61.083333333333329</v>
      </c>
      <c r="F120" s="78">
        <f t="shared" si="71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72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7">
        <v>8.92</v>
      </c>
      <c r="V120" s="60">
        <v>4</v>
      </c>
      <c r="W120" s="73">
        <f t="shared" si="73"/>
        <v>230.1</v>
      </c>
      <c r="X120" s="87">
        <f t="shared" si="74"/>
        <v>54.5</v>
      </c>
      <c r="Y120" s="33">
        <v>0</v>
      </c>
      <c r="Z120" s="33">
        <f t="shared" si="67"/>
        <v>0</v>
      </c>
      <c r="AA120" s="33">
        <v>4</v>
      </c>
      <c r="AB120" s="33">
        <f t="shared" si="68"/>
        <v>4</v>
      </c>
      <c r="AC120" s="33">
        <v>1.1000000000000001</v>
      </c>
      <c r="AD120" s="33">
        <f t="shared" si="69"/>
        <v>1.1000000000000001</v>
      </c>
      <c r="AE120" s="22">
        <f t="shared" si="70"/>
        <v>61.083333333333329</v>
      </c>
      <c r="AF120" s="54">
        <f t="shared" si="75"/>
        <v>15.803359367125768</v>
      </c>
      <c r="AG120" s="172">
        <f t="shared" si="54"/>
        <v>4.386074912665934E-2</v>
      </c>
    </row>
    <row r="121" spans="1:33" x14ac:dyDescent="0.15">
      <c r="A121" s="19" t="s">
        <v>65</v>
      </c>
      <c r="B121" s="24" t="s">
        <v>18</v>
      </c>
      <c r="C121" s="28">
        <v>42414</v>
      </c>
      <c r="D121" s="29">
        <v>0.42152777777777778</v>
      </c>
      <c r="E121" s="10">
        <f t="shared" si="76"/>
        <v>86.083333333333329</v>
      </c>
      <c r="F121" s="78">
        <f t="shared" si="71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72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7">
        <v>8.27</v>
      </c>
      <c r="V121" s="60">
        <v>10</v>
      </c>
      <c r="W121" s="73">
        <f t="shared" si="73"/>
        <v>234.1</v>
      </c>
      <c r="X121" s="87">
        <f t="shared" si="74"/>
        <v>64.5</v>
      </c>
      <c r="Y121" s="33">
        <v>0</v>
      </c>
      <c r="Z121" s="33">
        <f t="shared" si="67"/>
        <v>0</v>
      </c>
      <c r="AA121" s="33">
        <v>8</v>
      </c>
      <c r="AB121" s="33">
        <f t="shared" si="68"/>
        <v>12</v>
      </c>
      <c r="AC121" s="33">
        <v>0</v>
      </c>
      <c r="AD121" s="33">
        <f t="shared" si="69"/>
        <v>1.1000000000000001</v>
      </c>
      <c r="AE121" s="22">
        <f t="shared" si="70"/>
        <v>86.083333333333329</v>
      </c>
      <c r="AF121" s="54">
        <f t="shared" si="75"/>
        <v>20.54949185468865</v>
      </c>
      <c r="AG121" s="172">
        <f t="shared" si="54"/>
        <v>3.3730623874370605E-2</v>
      </c>
    </row>
    <row r="122" spans="1:33" x14ac:dyDescent="0.15">
      <c r="A122" s="19" t="s">
        <v>65</v>
      </c>
      <c r="B122" s="24" t="s">
        <v>19</v>
      </c>
      <c r="C122" s="28">
        <v>42415</v>
      </c>
      <c r="D122" s="29">
        <v>0.4284722222222222</v>
      </c>
      <c r="E122" s="10">
        <f t="shared" si="76"/>
        <v>110.25</v>
      </c>
      <c r="F122" s="78">
        <f t="shared" si="71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72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5">
        <v>117</v>
      </c>
      <c r="U122" s="77">
        <v>7.4</v>
      </c>
      <c r="V122" s="57">
        <v>4</v>
      </c>
      <c r="W122" s="73">
        <f t="shared" si="73"/>
        <v>237.39999999999998</v>
      </c>
      <c r="X122" s="87">
        <f t="shared" si="74"/>
        <v>68.5</v>
      </c>
      <c r="Y122" s="33">
        <v>0</v>
      </c>
      <c r="Z122" s="33">
        <f t="shared" si="67"/>
        <v>0</v>
      </c>
      <c r="AA122" s="33">
        <v>12.6</v>
      </c>
      <c r="AB122" s="33">
        <f t="shared" si="68"/>
        <v>24.6</v>
      </c>
      <c r="AC122" s="33">
        <v>0.7</v>
      </c>
      <c r="AD122" s="33">
        <f t="shared" si="69"/>
        <v>1.8</v>
      </c>
      <c r="AE122" s="22">
        <f t="shared" si="70"/>
        <v>110.25</v>
      </c>
      <c r="AF122" s="54">
        <f t="shared" si="75"/>
        <v>38.480040158062053</v>
      </c>
      <c r="AG122" s="172">
        <f t="shared" si="54"/>
        <v>1.8013161569290156E-2</v>
      </c>
    </row>
    <row r="123" spans="1:33" x14ac:dyDescent="0.15">
      <c r="A123" s="30" t="s">
        <v>65</v>
      </c>
      <c r="B123" s="12" t="s">
        <v>20</v>
      </c>
      <c r="C123" s="28">
        <v>42416</v>
      </c>
      <c r="D123" s="29">
        <v>0.37916666666666665</v>
      </c>
      <c r="E123" s="10">
        <f t="shared" si="76"/>
        <v>133.06666666666666</v>
      </c>
      <c r="F123" s="78">
        <f t="shared" si="71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72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7">
        <v>6.59</v>
      </c>
      <c r="V123" s="60">
        <v>9.5</v>
      </c>
      <c r="W123" s="73">
        <f t="shared" si="73"/>
        <v>248.79999999999998</v>
      </c>
      <c r="X123" s="87">
        <f t="shared" si="74"/>
        <v>78</v>
      </c>
      <c r="Y123" s="33">
        <v>0</v>
      </c>
      <c r="Z123" s="33">
        <f t="shared" si="67"/>
        <v>0</v>
      </c>
      <c r="AA123" s="33">
        <v>15.4</v>
      </c>
      <c r="AB123" s="33">
        <f t="shared" si="68"/>
        <v>40</v>
      </c>
      <c r="AC123" s="33">
        <v>0</v>
      </c>
      <c r="AD123" s="33">
        <f t="shared" si="69"/>
        <v>1.8</v>
      </c>
      <c r="AE123" s="22">
        <f t="shared" si="70"/>
        <v>133.06666666666666</v>
      </c>
      <c r="AF123" s="54">
        <f t="shared" si="75"/>
        <v>92.585868900576287</v>
      </c>
      <c r="AG123" s="172">
        <f t="shared" si="54"/>
        <v>7.4865331911966419E-3</v>
      </c>
    </row>
    <row r="124" spans="1:33" ht="13.5" customHeight="1" x14ac:dyDescent="0.15">
      <c r="A124" s="30" t="s">
        <v>65</v>
      </c>
      <c r="B124" s="12" t="s">
        <v>21</v>
      </c>
      <c r="C124" s="28">
        <v>42417</v>
      </c>
      <c r="D124" s="63">
        <v>0.41805555555555557</v>
      </c>
      <c r="E124" s="10">
        <f t="shared" si="76"/>
        <v>158</v>
      </c>
      <c r="F124" s="78">
        <f t="shared" si="71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72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7">
        <v>6</v>
      </c>
      <c r="V124" s="60">
        <v>4</v>
      </c>
      <c r="W124" s="73">
        <f t="shared" si="73"/>
        <v>239.29999999999998</v>
      </c>
      <c r="X124" s="87">
        <f t="shared" si="74"/>
        <v>82</v>
      </c>
      <c r="Y124" s="33">
        <v>0</v>
      </c>
      <c r="Z124" s="33">
        <f t="shared" si="67"/>
        <v>0</v>
      </c>
      <c r="AA124" s="33">
        <v>0</v>
      </c>
      <c r="AB124" s="33">
        <f t="shared" si="68"/>
        <v>40</v>
      </c>
      <c r="AC124" s="33">
        <v>0</v>
      </c>
      <c r="AD124" s="33">
        <f t="shared" si="69"/>
        <v>1.8</v>
      </c>
      <c r="AE124" s="22">
        <f t="shared" si="70"/>
        <v>158</v>
      </c>
      <c r="AF124" s="54">
        <f t="shared" si="75"/>
        <v>124.61816811137827</v>
      </c>
      <c r="AG124" s="172">
        <f t="shared" si="54"/>
        <v>5.5621679492226257E-3</v>
      </c>
    </row>
    <row r="125" spans="1:33" x14ac:dyDescent="0.15">
      <c r="A125" s="30" t="s">
        <v>65</v>
      </c>
      <c r="B125" s="12" t="s">
        <v>22</v>
      </c>
      <c r="C125" s="28">
        <v>42418</v>
      </c>
      <c r="D125" s="64">
        <v>0.3756944444444445</v>
      </c>
      <c r="E125" s="10">
        <f t="shared" si="76"/>
        <v>180.98333333333332</v>
      </c>
      <c r="F125" s="78">
        <f t="shared" si="71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72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7">
        <v>6.61</v>
      </c>
      <c r="V125" s="60">
        <v>9</v>
      </c>
      <c r="W125" s="73">
        <f t="shared" si="73"/>
        <v>236.6</v>
      </c>
      <c r="X125" s="87">
        <f t="shared" si="74"/>
        <v>91</v>
      </c>
      <c r="Y125" s="33">
        <v>0</v>
      </c>
      <c r="Z125" s="33">
        <f t="shared" si="67"/>
        <v>0</v>
      </c>
      <c r="AA125" s="33">
        <v>0</v>
      </c>
      <c r="AB125" s="33">
        <f t="shared" si="68"/>
        <v>40</v>
      </c>
      <c r="AC125" s="33">
        <v>1.3</v>
      </c>
      <c r="AD125" s="33">
        <f t="shared" si="69"/>
        <v>3.1</v>
      </c>
      <c r="AE125" s="22">
        <f t="shared" si="70"/>
        <v>180.98333333333332</v>
      </c>
      <c r="AF125" s="54">
        <f t="shared" si="75"/>
        <v>138.07025763343805</v>
      </c>
      <c r="AG125" s="172">
        <f t="shared" si="54"/>
        <v>5.0202497803703517E-3</v>
      </c>
    </row>
    <row r="126" spans="1:33" x14ac:dyDescent="0.15">
      <c r="A126" s="30" t="s">
        <v>65</v>
      </c>
      <c r="B126" s="12" t="s">
        <v>23</v>
      </c>
      <c r="C126" s="28">
        <v>42419</v>
      </c>
      <c r="D126" s="64">
        <v>0.41388888888888892</v>
      </c>
      <c r="E126" s="10">
        <f t="shared" si="76"/>
        <v>205.90000000000003</v>
      </c>
      <c r="F126" s="78">
        <f t="shared" si="71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72"/>
        <v>0.19999999999999929</v>
      </c>
      <c r="L126" s="53">
        <f t="shared" ref="L126:L131" si="77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7">
        <v>6.97</v>
      </c>
      <c r="V126" s="57">
        <v>4</v>
      </c>
      <c r="W126" s="73">
        <f t="shared" si="73"/>
        <v>229</v>
      </c>
      <c r="X126" s="87">
        <f t="shared" si="74"/>
        <v>95</v>
      </c>
      <c r="Y126" s="61">
        <v>0</v>
      </c>
      <c r="Z126" s="33">
        <f t="shared" si="67"/>
        <v>0</v>
      </c>
      <c r="AA126" s="33">
        <v>0</v>
      </c>
      <c r="AB126" s="33">
        <f t="shared" si="68"/>
        <v>40</v>
      </c>
      <c r="AC126" s="33">
        <v>1.4</v>
      </c>
      <c r="AD126" s="33">
        <f t="shared" si="69"/>
        <v>4.5</v>
      </c>
      <c r="AE126" s="22">
        <f t="shared" si="70"/>
        <v>205.90000000000003</v>
      </c>
      <c r="AF126" s="54">
        <f t="shared" si="75"/>
        <v>-236.19231829525137</v>
      </c>
      <c r="AG126" s="172">
        <f t="shared" si="54"/>
        <v>-2.9346728359449822E-3</v>
      </c>
    </row>
    <row r="127" spans="1:33" x14ac:dyDescent="0.15">
      <c r="A127" s="30" t="s">
        <v>65</v>
      </c>
      <c r="B127" s="12" t="s">
        <v>24</v>
      </c>
      <c r="C127" s="28">
        <v>42420</v>
      </c>
      <c r="D127" s="64">
        <v>0.5395833333333333</v>
      </c>
      <c r="E127" s="10">
        <f t="shared" si="76"/>
        <v>232.91666666666669</v>
      </c>
      <c r="F127" s="78">
        <f t="shared" si="71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72"/>
        <v>0.29999999999999893</v>
      </c>
      <c r="L127" s="53">
        <f t="shared" si="77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7">
        <v>7.48</v>
      </c>
      <c r="V127" s="57">
        <v>4</v>
      </c>
      <c r="W127" s="73">
        <f t="shared" si="73"/>
        <v>227.2</v>
      </c>
      <c r="X127" s="87">
        <f t="shared" si="74"/>
        <v>99</v>
      </c>
      <c r="Y127" s="33">
        <v>1.6</v>
      </c>
      <c r="Z127" s="33">
        <f t="shared" si="67"/>
        <v>1.6</v>
      </c>
      <c r="AA127" s="33">
        <v>0</v>
      </c>
      <c r="AB127" s="33">
        <f t="shared" si="68"/>
        <v>40</v>
      </c>
      <c r="AC127" s="33">
        <v>0.6</v>
      </c>
      <c r="AD127" s="33">
        <f t="shared" si="69"/>
        <v>5.0999999999999996</v>
      </c>
      <c r="AE127" s="22">
        <f t="shared" si="70"/>
        <v>232.91666666666669</v>
      </c>
      <c r="AF127" s="54">
        <f t="shared" si="75"/>
        <v>-90.883797581826272</v>
      </c>
      <c r="AG127" s="172">
        <f t="shared" si="54"/>
        <v>-7.6267409483618629E-3</v>
      </c>
    </row>
    <row r="128" spans="1:33" x14ac:dyDescent="0.15">
      <c r="A128" s="30" t="s">
        <v>65</v>
      </c>
      <c r="B128" s="12" t="s">
        <v>25</v>
      </c>
      <c r="C128" s="28">
        <v>42421</v>
      </c>
      <c r="D128" s="64">
        <v>0.53263888888888888</v>
      </c>
      <c r="E128" s="10">
        <f t="shared" si="76"/>
        <v>256.75</v>
      </c>
      <c r="F128" s="78">
        <f t="shared" si="71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72"/>
        <v>0.59999999999999964</v>
      </c>
      <c r="L128" s="53">
        <f t="shared" si="77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7">
        <v>7.87</v>
      </c>
      <c r="V128" s="57">
        <v>4</v>
      </c>
      <c r="W128" s="73">
        <f t="shared" si="73"/>
        <v>224.5</v>
      </c>
      <c r="X128" s="87">
        <f t="shared" si="74"/>
        <v>103</v>
      </c>
      <c r="Y128" s="61">
        <v>0</v>
      </c>
      <c r="Z128" s="33">
        <f t="shared" si="67"/>
        <v>1.6</v>
      </c>
      <c r="AA128" s="33">
        <v>0</v>
      </c>
      <c r="AB128" s="33">
        <f t="shared" si="68"/>
        <v>40</v>
      </c>
      <c r="AC128" s="33">
        <v>1.3</v>
      </c>
      <c r="AD128" s="33">
        <f t="shared" si="69"/>
        <v>6.3999999999999995</v>
      </c>
      <c r="AE128" s="22">
        <f t="shared" si="70"/>
        <v>256.75</v>
      </c>
      <c r="AF128" s="54">
        <f t="shared" si="75"/>
        <v>-186.55419553975261</v>
      </c>
      <c r="AG128" s="172">
        <f t="shared" si="54"/>
        <v>-3.7155271611795156E-3</v>
      </c>
    </row>
    <row r="129" spans="1:33" x14ac:dyDescent="0.15">
      <c r="A129" s="30" t="s">
        <v>65</v>
      </c>
      <c r="B129" s="12" t="s">
        <v>26</v>
      </c>
      <c r="C129" s="28">
        <v>42422</v>
      </c>
      <c r="D129" s="64">
        <v>0.35486111111111113</v>
      </c>
      <c r="E129" s="10">
        <f t="shared" si="76"/>
        <v>276.48333333333335</v>
      </c>
      <c r="F129" s="78">
        <f t="shared" si="71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72"/>
        <v>0.45000000000000107</v>
      </c>
      <c r="L129" s="53">
        <f t="shared" si="77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7">
        <v>8.27</v>
      </c>
      <c r="V129" s="60">
        <v>12</v>
      </c>
      <c r="W129" s="73">
        <f t="shared" si="73"/>
        <v>221.2</v>
      </c>
      <c r="X129" s="87">
        <f t="shared" si="74"/>
        <v>115</v>
      </c>
      <c r="Y129" s="33">
        <v>0</v>
      </c>
      <c r="Z129" s="33">
        <f t="shared" si="67"/>
        <v>1.6</v>
      </c>
      <c r="AA129" s="33">
        <v>0</v>
      </c>
      <c r="AB129" s="33">
        <f t="shared" si="68"/>
        <v>40</v>
      </c>
      <c r="AC129" s="33">
        <v>0.7</v>
      </c>
      <c r="AD129" s="33">
        <f t="shared" si="69"/>
        <v>7.1</v>
      </c>
      <c r="AE129" s="22">
        <f t="shared" si="70"/>
        <v>276.48333333333335</v>
      </c>
      <c r="AF129" s="54">
        <f t="shared" si="75"/>
        <v>-65.69400377551986</v>
      </c>
      <c r="AG129" s="172">
        <f t="shared" si="54"/>
        <v>-1.055114836551093E-2</v>
      </c>
    </row>
    <row r="130" spans="1:33" ht="15" x14ac:dyDescent="0.2">
      <c r="A130" s="30" t="s">
        <v>65</v>
      </c>
      <c r="B130" s="12" t="s">
        <v>27</v>
      </c>
      <c r="C130" s="28">
        <v>42423</v>
      </c>
      <c r="D130" s="64">
        <v>0.42777777777777781</v>
      </c>
      <c r="E130" s="10">
        <f t="shared" si="76"/>
        <v>302.23333333333335</v>
      </c>
      <c r="F130" s="78">
        <f t="shared" si="71"/>
        <v>12.593055555555557</v>
      </c>
      <c r="G130" s="156">
        <v>7.72</v>
      </c>
      <c r="H130" s="156">
        <v>8.76</v>
      </c>
      <c r="I130" s="155">
        <v>88.1</v>
      </c>
      <c r="J130" s="155">
        <v>13.4</v>
      </c>
      <c r="K130" s="53">
        <f t="shared" si="72"/>
        <v>1.04</v>
      </c>
      <c r="L130" s="53">
        <f t="shared" si="77"/>
        <v>7.1400000000000006</v>
      </c>
      <c r="M130" s="155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7">
        <v>8.52</v>
      </c>
      <c r="V130" s="57">
        <v>10</v>
      </c>
      <c r="W130" s="73">
        <f t="shared" si="73"/>
        <v>209.5</v>
      </c>
      <c r="X130" s="87">
        <f t="shared" si="74"/>
        <v>125</v>
      </c>
      <c r="Y130" s="61">
        <v>0.3</v>
      </c>
      <c r="Z130" s="33">
        <f t="shared" si="67"/>
        <v>1.9000000000000001</v>
      </c>
      <c r="AA130" s="33">
        <v>0</v>
      </c>
      <c r="AB130" s="33">
        <f t="shared" si="68"/>
        <v>40</v>
      </c>
      <c r="AC130" s="33">
        <v>0</v>
      </c>
      <c r="AD130" s="33">
        <f t="shared" si="69"/>
        <v>7.1</v>
      </c>
      <c r="AE130" s="22">
        <f t="shared" si="70"/>
        <v>302.23333333333335</v>
      </c>
      <c r="AF130" s="54">
        <f t="shared" si="75"/>
        <v>-139.9639120053408</v>
      </c>
      <c r="AG130" s="172">
        <f t="shared" si="54"/>
        <v>-4.9523278581517201E-3</v>
      </c>
    </row>
    <row r="131" spans="1:33" ht="16" thickBot="1" x14ac:dyDescent="0.25">
      <c r="A131" s="51" t="s">
        <v>65</v>
      </c>
      <c r="B131" s="13" t="s">
        <v>28</v>
      </c>
      <c r="C131" s="28">
        <v>42424</v>
      </c>
      <c r="D131" s="65">
        <v>0.38750000000000001</v>
      </c>
      <c r="E131" s="154">
        <f>F131*24</f>
        <v>325.26666666666671</v>
      </c>
      <c r="F131" s="79">
        <f t="shared" si="71"/>
        <v>13.552777777777779</v>
      </c>
      <c r="G131" s="159">
        <v>5.71</v>
      </c>
      <c r="H131" s="160">
        <v>6.96</v>
      </c>
      <c r="I131" s="157">
        <v>82</v>
      </c>
      <c r="J131" s="157">
        <v>13.1</v>
      </c>
      <c r="K131" s="163">
        <f t="shared" si="72"/>
        <v>1.25</v>
      </c>
      <c r="L131" s="163">
        <f t="shared" si="77"/>
        <v>8.9400000000000013</v>
      </c>
      <c r="M131" s="158">
        <v>2</v>
      </c>
      <c r="N131" s="68">
        <v>28.6</v>
      </c>
      <c r="O131" s="67">
        <v>0</v>
      </c>
      <c r="P131" s="70">
        <v>0</v>
      </c>
      <c r="Q131" s="69">
        <v>3.89</v>
      </c>
      <c r="R131" s="70">
        <v>6.8</v>
      </c>
      <c r="S131" s="67"/>
      <c r="T131" s="67">
        <v>106</v>
      </c>
      <c r="U131" s="80">
        <v>9.02</v>
      </c>
      <c r="V131" s="67">
        <v>10</v>
      </c>
      <c r="W131" s="73">
        <f t="shared" si="73"/>
        <v>199.6</v>
      </c>
      <c r="X131" s="88">
        <f t="shared" si="74"/>
        <v>135</v>
      </c>
      <c r="Y131" s="69">
        <v>0.1</v>
      </c>
      <c r="Z131" s="70">
        <f t="shared" si="67"/>
        <v>2</v>
      </c>
      <c r="AA131" s="69">
        <v>0</v>
      </c>
      <c r="AB131" s="70">
        <f t="shared" si="68"/>
        <v>40</v>
      </c>
      <c r="AC131" s="69">
        <v>0</v>
      </c>
      <c r="AD131" s="70">
        <f t="shared" si="69"/>
        <v>7.1</v>
      </c>
      <c r="AE131" s="6"/>
      <c r="AF131" s="19"/>
      <c r="AG131" s="173"/>
    </row>
    <row r="132" spans="1:33" ht="14" x14ac:dyDescent="0.2">
      <c r="A132" s="17" t="s">
        <v>66</v>
      </c>
      <c r="B132" s="12" t="s">
        <v>49</v>
      </c>
      <c r="C132" s="49">
        <v>42410</v>
      </c>
      <c r="D132" s="29">
        <v>0.62430555555555556</v>
      </c>
      <c r="E132" s="10">
        <f>F132*24</f>
        <v>0</v>
      </c>
      <c r="F132" s="86">
        <v>0</v>
      </c>
      <c r="G132" s="39"/>
      <c r="H132" s="37"/>
      <c r="I132" s="38"/>
      <c r="J132" s="5"/>
      <c r="K132" s="5"/>
      <c r="L132" s="5"/>
      <c r="M132" s="40"/>
      <c r="N132" s="71">
        <v>32.4</v>
      </c>
      <c r="O132" s="71">
        <v>0</v>
      </c>
      <c r="P132" s="31">
        <f>3.44*2</f>
        <v>6.88</v>
      </c>
      <c r="Q132" s="31">
        <v>1.99</v>
      </c>
      <c r="R132" s="74">
        <v>1.17</v>
      </c>
      <c r="S132" s="75"/>
      <c r="T132" s="60">
        <v>120</v>
      </c>
      <c r="U132" s="77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71"/>
    </row>
    <row r="133" spans="1:33" x14ac:dyDescent="0.15">
      <c r="A133" s="17" t="s">
        <v>66</v>
      </c>
      <c r="B133" s="12" t="s">
        <v>45</v>
      </c>
      <c r="C133" s="28">
        <v>42410</v>
      </c>
      <c r="D133" s="29">
        <v>0.83611111111111114</v>
      </c>
      <c r="E133" s="10">
        <f>F133*24</f>
        <v>0</v>
      </c>
      <c r="F133" s="78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57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7">
        <v>8.99</v>
      </c>
      <c r="V133" s="60">
        <v>4</v>
      </c>
      <c r="W133" s="73">
        <f>W132-V132+Y133+AA133+AC133</f>
        <v>269.5</v>
      </c>
      <c r="X133" s="87">
        <f>SUM(V133,X132)</f>
        <v>7.5</v>
      </c>
      <c r="Y133" s="33">
        <v>0</v>
      </c>
      <c r="Z133" s="33">
        <f t="shared" ref="Z133:Z147" si="78">SUM(Y133,Z132)</f>
        <v>0</v>
      </c>
      <c r="AA133" s="33">
        <v>0</v>
      </c>
      <c r="AB133" s="33">
        <f t="shared" ref="AB133:AB147" si="79">SUM(AA133,AB132)</f>
        <v>0</v>
      </c>
      <c r="AC133" s="33">
        <v>0</v>
      </c>
      <c r="AD133" s="33">
        <f t="shared" ref="AD133:AD147" si="80">SUM(AC133,AD132)</f>
        <v>0</v>
      </c>
      <c r="AE133" s="22">
        <f t="shared" ref="AE133:AE147" si="81">F133*24</f>
        <v>0</v>
      </c>
      <c r="AF133" s="54"/>
      <c r="AG133" s="172"/>
    </row>
    <row r="134" spans="1:33" x14ac:dyDescent="0.15">
      <c r="A134" s="17" t="s">
        <v>66</v>
      </c>
      <c r="B134" s="12" t="s">
        <v>4</v>
      </c>
      <c r="C134" s="28">
        <v>42411</v>
      </c>
      <c r="D134" s="29">
        <v>0.41736111111111113</v>
      </c>
      <c r="E134" s="10">
        <f>F134*24</f>
        <v>13.950000000000001</v>
      </c>
      <c r="F134" s="78">
        <f t="shared" ref="F134:F147" si="82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83">H134-G134</f>
        <v>0</v>
      </c>
      <c r="L134" s="53"/>
      <c r="M134">
        <v>2</v>
      </c>
      <c r="N134" s="57">
        <v>29.7</v>
      </c>
      <c r="O134" s="57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7">
        <v>9.1300000000000008</v>
      </c>
      <c r="V134" s="60">
        <v>4</v>
      </c>
      <c r="W134" s="73">
        <f t="shared" ref="W134:W147" si="84">W133-V133+Y134+AA134+AC134</f>
        <v>265.5</v>
      </c>
      <c r="X134" s="87">
        <f t="shared" ref="X134:X147" si="85">SUM(V134,X133)</f>
        <v>11.5</v>
      </c>
      <c r="Y134" s="33">
        <v>0</v>
      </c>
      <c r="Z134" s="33">
        <f t="shared" si="78"/>
        <v>0</v>
      </c>
      <c r="AA134" s="33">
        <v>0</v>
      </c>
      <c r="AB134" s="33">
        <f t="shared" si="79"/>
        <v>0</v>
      </c>
      <c r="AC134" s="33">
        <v>0</v>
      </c>
      <c r="AD134" s="33">
        <f t="shared" si="80"/>
        <v>0</v>
      </c>
      <c r="AE134" s="22">
        <f t="shared" si="81"/>
        <v>13.950000000000001</v>
      </c>
      <c r="AF134" s="54">
        <f t="shared" ref="AF134:AF147" si="86">((AE134-AE133)*LN(2)/LN(G134/G133))</f>
        <v>15.18749868808386</v>
      </c>
      <c r="AG134" s="172">
        <f t="shared" si="54"/>
        <v>4.5639324473080604E-2</v>
      </c>
    </row>
    <row r="135" spans="1:33" x14ac:dyDescent="0.15">
      <c r="A135" s="42" t="s">
        <v>66</v>
      </c>
      <c r="B135" s="8" t="s">
        <v>16</v>
      </c>
      <c r="C135" s="28">
        <v>42412</v>
      </c>
      <c r="D135" s="29">
        <v>0.47152777777777777</v>
      </c>
      <c r="E135" s="10">
        <f>F135*24</f>
        <v>39.25</v>
      </c>
      <c r="F135" s="78">
        <f t="shared" si="82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83"/>
        <v>3.0000000000000027E-3</v>
      </c>
      <c r="L135" s="53"/>
      <c r="M135">
        <v>1</v>
      </c>
      <c r="N135" s="57">
        <v>30.6</v>
      </c>
      <c r="O135" s="57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7">
        <v>9.1</v>
      </c>
      <c r="V135" s="60">
        <v>39</v>
      </c>
      <c r="W135" s="73">
        <f t="shared" si="84"/>
        <v>261.5</v>
      </c>
      <c r="X135" s="87">
        <f t="shared" si="85"/>
        <v>50.5</v>
      </c>
      <c r="Y135" s="33">
        <v>0</v>
      </c>
      <c r="Z135" s="33">
        <f t="shared" si="78"/>
        <v>0</v>
      </c>
      <c r="AA135" s="33">
        <v>0</v>
      </c>
      <c r="AB135" s="33">
        <f t="shared" si="79"/>
        <v>0</v>
      </c>
      <c r="AC135" s="33">
        <v>0</v>
      </c>
      <c r="AD135" s="33">
        <f t="shared" si="80"/>
        <v>0</v>
      </c>
      <c r="AE135" s="22">
        <f t="shared" si="81"/>
        <v>39.25</v>
      </c>
      <c r="AF135" s="54">
        <f t="shared" si="86"/>
        <v>22.743217101287339</v>
      </c>
      <c r="AG135" s="172">
        <f t="shared" si="54"/>
        <v>3.0477094664004722E-2</v>
      </c>
    </row>
    <row r="136" spans="1:33" x14ac:dyDescent="0.15">
      <c r="A136" s="42" t="s">
        <v>66</v>
      </c>
      <c r="B136" s="8" t="s">
        <v>17</v>
      </c>
      <c r="C136" s="28">
        <v>42413</v>
      </c>
      <c r="D136" s="29">
        <v>0.38125000000000003</v>
      </c>
      <c r="E136" s="10">
        <f t="shared" ref="E136:E146" si="87">F136*24</f>
        <v>61.083333333333343</v>
      </c>
      <c r="F136" s="78">
        <f t="shared" si="82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83"/>
        <v>9.9999999999997868E-3</v>
      </c>
      <c r="L136" s="53"/>
      <c r="M136">
        <v>3</v>
      </c>
      <c r="N136" s="57">
        <v>31.2</v>
      </c>
      <c r="O136" s="62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7">
        <v>9.25</v>
      </c>
      <c r="V136" s="60">
        <v>4</v>
      </c>
      <c r="W136" s="73">
        <f t="shared" si="84"/>
        <v>227.7</v>
      </c>
      <c r="X136" s="87">
        <f t="shared" si="85"/>
        <v>54.5</v>
      </c>
      <c r="Y136" s="33">
        <v>0</v>
      </c>
      <c r="Z136" s="33">
        <f t="shared" si="78"/>
        <v>0</v>
      </c>
      <c r="AA136" s="33">
        <v>4</v>
      </c>
      <c r="AB136" s="33">
        <f t="shared" si="79"/>
        <v>4</v>
      </c>
      <c r="AC136" s="33">
        <v>1.2</v>
      </c>
      <c r="AD136" s="33">
        <f t="shared" si="80"/>
        <v>1.2</v>
      </c>
      <c r="AE136" s="22">
        <f t="shared" si="81"/>
        <v>61.083333333333343</v>
      </c>
      <c r="AF136" s="153">
        <f t="shared" si="86"/>
        <v>14.41550248281564</v>
      </c>
      <c r="AG136" s="172">
        <f t="shared" si="54"/>
        <v>4.8083456083908883E-2</v>
      </c>
    </row>
    <row r="137" spans="1:33" x14ac:dyDescent="0.15">
      <c r="A137" s="42" t="s">
        <v>66</v>
      </c>
      <c r="B137" s="8" t="s">
        <v>18</v>
      </c>
      <c r="C137" s="28">
        <v>42414</v>
      </c>
      <c r="D137" s="29">
        <v>0.42291666666666666</v>
      </c>
      <c r="E137" s="10">
        <f t="shared" si="87"/>
        <v>86.083333333333343</v>
      </c>
      <c r="F137" s="78">
        <f t="shared" si="82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83"/>
        <v>4.0000000000000036E-2</v>
      </c>
      <c r="L137" s="53"/>
      <c r="M137">
        <v>3</v>
      </c>
      <c r="N137" s="57">
        <v>32.700000000000003</v>
      </c>
      <c r="O137" s="62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7">
        <v>8.8000000000000007</v>
      </c>
      <c r="V137" s="60">
        <v>10</v>
      </c>
      <c r="W137" s="73">
        <f t="shared" si="84"/>
        <v>231.7</v>
      </c>
      <c r="X137" s="87">
        <f t="shared" si="85"/>
        <v>64.5</v>
      </c>
      <c r="Y137" s="33">
        <v>0</v>
      </c>
      <c r="Z137" s="33">
        <f t="shared" si="78"/>
        <v>0</v>
      </c>
      <c r="AA137" s="33">
        <v>8</v>
      </c>
      <c r="AB137" s="33">
        <f t="shared" si="79"/>
        <v>12</v>
      </c>
      <c r="AC137" s="33">
        <v>0</v>
      </c>
      <c r="AD137" s="33">
        <f t="shared" si="80"/>
        <v>1.2</v>
      </c>
      <c r="AE137" s="22">
        <f t="shared" si="81"/>
        <v>86.083333333333343</v>
      </c>
      <c r="AF137" s="54">
        <f t="shared" si="86"/>
        <v>21.056557971949278</v>
      </c>
      <c r="AG137" s="172">
        <f t="shared" si="54"/>
        <v>3.2918351683277426E-2</v>
      </c>
    </row>
    <row r="138" spans="1:33" x14ac:dyDescent="0.15">
      <c r="A138" s="42" t="s">
        <v>66</v>
      </c>
      <c r="B138" s="12" t="s">
        <v>19</v>
      </c>
      <c r="C138" s="28">
        <v>42415</v>
      </c>
      <c r="D138" s="29">
        <v>0.42986111111111108</v>
      </c>
      <c r="E138" s="10">
        <f t="shared" si="87"/>
        <v>110.25</v>
      </c>
      <c r="F138" s="78">
        <f t="shared" si="82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83"/>
        <v>8.0000000000000071E-2</v>
      </c>
      <c r="L138" s="53"/>
      <c r="M138">
        <v>0</v>
      </c>
      <c r="N138" s="57">
        <v>29.3</v>
      </c>
      <c r="O138" s="62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7">
        <v>7.78</v>
      </c>
      <c r="V138" s="57">
        <v>4</v>
      </c>
      <c r="W138" s="73">
        <f t="shared" si="84"/>
        <v>234.99999999999997</v>
      </c>
      <c r="X138" s="87">
        <f t="shared" si="85"/>
        <v>68.5</v>
      </c>
      <c r="Y138" s="33">
        <v>0</v>
      </c>
      <c r="Z138" s="33">
        <f t="shared" si="78"/>
        <v>0</v>
      </c>
      <c r="AA138" s="33">
        <v>12.6</v>
      </c>
      <c r="AB138" s="33">
        <f t="shared" si="79"/>
        <v>24.6</v>
      </c>
      <c r="AC138" s="33">
        <v>0.7</v>
      </c>
      <c r="AD138" s="33">
        <f t="shared" si="80"/>
        <v>1.9</v>
      </c>
      <c r="AE138" s="22">
        <f t="shared" si="81"/>
        <v>110.25</v>
      </c>
      <c r="AF138" s="54">
        <f t="shared" si="86"/>
        <v>34.080817287628292</v>
      </c>
      <c r="AG138" s="172">
        <f t="shared" si="54"/>
        <v>2.0338337977932393E-2</v>
      </c>
    </row>
    <row r="139" spans="1:33" x14ac:dyDescent="0.15">
      <c r="A139" s="42" t="s">
        <v>66</v>
      </c>
      <c r="B139" s="12" t="s">
        <v>20</v>
      </c>
      <c r="C139" s="28">
        <v>42416</v>
      </c>
      <c r="D139" s="29">
        <v>0.37986111111111115</v>
      </c>
      <c r="E139" s="10">
        <f t="shared" si="87"/>
        <v>133.05000000000001</v>
      </c>
      <c r="F139" s="81">
        <f t="shared" si="82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83"/>
        <v>9.9999999999999645E-2</v>
      </c>
      <c r="L139" s="53"/>
      <c r="M139">
        <v>4</v>
      </c>
      <c r="N139" s="57">
        <v>37.6</v>
      </c>
      <c r="O139" s="62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7">
        <v>6.84</v>
      </c>
      <c r="V139" s="60">
        <v>9.5</v>
      </c>
      <c r="W139" s="73">
        <f t="shared" si="84"/>
        <v>246.39999999999998</v>
      </c>
      <c r="X139" s="87">
        <f t="shared" si="85"/>
        <v>78</v>
      </c>
      <c r="Y139" s="33">
        <v>0</v>
      </c>
      <c r="Z139" s="33">
        <f t="shared" si="78"/>
        <v>0</v>
      </c>
      <c r="AA139" s="33">
        <v>15.4</v>
      </c>
      <c r="AB139" s="33">
        <f t="shared" si="79"/>
        <v>40</v>
      </c>
      <c r="AC139" s="33">
        <v>0</v>
      </c>
      <c r="AD139" s="33">
        <f t="shared" si="80"/>
        <v>1.9</v>
      </c>
      <c r="AE139" s="22">
        <f t="shared" si="81"/>
        <v>133.05000000000001</v>
      </c>
      <c r="AF139" s="54">
        <f t="shared" si="86"/>
        <v>34.432921158543429</v>
      </c>
      <c r="AG139" s="172">
        <f t="shared" si="54"/>
        <v>2.0130362375251541E-2</v>
      </c>
    </row>
    <row r="140" spans="1:33" x14ac:dyDescent="0.15">
      <c r="A140" s="42" t="s">
        <v>66</v>
      </c>
      <c r="B140" s="12" t="s">
        <v>21</v>
      </c>
      <c r="C140" s="28">
        <v>42417</v>
      </c>
      <c r="D140" s="63">
        <v>0.41944444444444445</v>
      </c>
      <c r="E140" s="10">
        <f t="shared" si="87"/>
        <v>158</v>
      </c>
      <c r="F140" s="81">
        <f t="shared" si="82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83"/>
        <v>9.9999999999999645E-2</v>
      </c>
      <c r="L140" s="53"/>
      <c r="M140">
        <v>3</v>
      </c>
      <c r="N140" s="57">
        <v>34.4</v>
      </c>
      <c r="O140" s="62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7">
        <v>5.85</v>
      </c>
      <c r="V140" s="60">
        <v>4</v>
      </c>
      <c r="W140" s="73">
        <f t="shared" si="84"/>
        <v>236.89999999999998</v>
      </c>
      <c r="X140" s="87">
        <f t="shared" si="85"/>
        <v>82</v>
      </c>
      <c r="Y140" s="33">
        <v>0</v>
      </c>
      <c r="Z140" s="33">
        <f t="shared" si="78"/>
        <v>0</v>
      </c>
      <c r="AA140" s="33">
        <v>0</v>
      </c>
      <c r="AB140" s="33">
        <f t="shared" si="79"/>
        <v>40</v>
      </c>
      <c r="AC140" s="33">
        <v>0</v>
      </c>
      <c r="AD140" s="33">
        <f t="shared" si="80"/>
        <v>1.9</v>
      </c>
      <c r="AE140" s="22">
        <f t="shared" si="81"/>
        <v>158</v>
      </c>
      <c r="AF140" s="54">
        <f t="shared" si="86"/>
        <v>59.679687471823115</v>
      </c>
      <c r="AG140" s="172">
        <f t="shared" si="54"/>
        <v>1.1614457278905902E-2</v>
      </c>
    </row>
    <row r="141" spans="1:33" x14ac:dyDescent="0.15">
      <c r="A141" s="42" t="s">
        <v>66</v>
      </c>
      <c r="B141" s="12" t="s">
        <v>22</v>
      </c>
      <c r="C141" s="28">
        <v>42418</v>
      </c>
      <c r="D141" s="64">
        <v>0.37638888888888888</v>
      </c>
      <c r="E141" s="10">
        <f t="shared" si="87"/>
        <v>180.9666666666667</v>
      </c>
      <c r="F141" s="78">
        <f t="shared" si="82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83"/>
        <v>0.30000000000000071</v>
      </c>
      <c r="L141" s="53">
        <f>H$141-H141</f>
        <v>0</v>
      </c>
      <c r="M141">
        <v>4</v>
      </c>
      <c r="N141" s="57">
        <v>23.8</v>
      </c>
      <c r="O141" s="62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7">
        <v>6.37</v>
      </c>
      <c r="V141" s="60">
        <v>9</v>
      </c>
      <c r="W141" s="73">
        <f t="shared" si="84"/>
        <v>234.2</v>
      </c>
      <c r="X141" s="87">
        <f t="shared" si="85"/>
        <v>91</v>
      </c>
      <c r="Y141" s="10">
        <v>0</v>
      </c>
      <c r="Z141" s="33">
        <f t="shared" si="78"/>
        <v>0</v>
      </c>
      <c r="AA141" s="33">
        <v>0</v>
      </c>
      <c r="AB141" s="33">
        <f t="shared" si="79"/>
        <v>40</v>
      </c>
      <c r="AC141" s="33">
        <v>1.3</v>
      </c>
      <c r="AD141" s="33">
        <f t="shared" si="80"/>
        <v>3.2</v>
      </c>
      <c r="AE141" s="22">
        <f t="shared" si="81"/>
        <v>180.9666666666667</v>
      </c>
      <c r="AF141" s="54">
        <f t="shared" si="86"/>
        <v>289.12721883966037</v>
      </c>
      <c r="AG141" s="172">
        <f t="shared" si="54"/>
        <v>2.397377816387256E-3</v>
      </c>
    </row>
    <row r="142" spans="1:33" x14ac:dyDescent="0.15">
      <c r="A142" s="42" t="s">
        <v>66</v>
      </c>
      <c r="B142" s="12" t="s">
        <v>23</v>
      </c>
      <c r="C142" s="28">
        <v>42419</v>
      </c>
      <c r="D142" s="64">
        <v>0.4145833333333333</v>
      </c>
      <c r="E142" s="10">
        <f t="shared" si="87"/>
        <v>205.88333333333333</v>
      </c>
      <c r="F142" s="78">
        <f t="shared" si="82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83"/>
        <v>0.19999999999999929</v>
      </c>
      <c r="L142" s="53">
        <f t="shared" ref="L142:L147" si="88">H$141-H142</f>
        <v>0.60000000000000142</v>
      </c>
      <c r="M142">
        <v>2</v>
      </c>
      <c r="N142" s="57">
        <v>25.5</v>
      </c>
      <c r="O142" s="62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7">
        <v>6.83</v>
      </c>
      <c r="V142" s="57">
        <v>4</v>
      </c>
      <c r="W142" s="73">
        <f t="shared" si="84"/>
        <v>226.5</v>
      </c>
      <c r="X142" s="87">
        <f t="shared" si="85"/>
        <v>95</v>
      </c>
      <c r="Y142" s="33">
        <v>0</v>
      </c>
      <c r="Z142" s="33">
        <f t="shared" si="78"/>
        <v>0</v>
      </c>
      <c r="AA142" s="33">
        <v>0</v>
      </c>
      <c r="AB142" s="33">
        <f t="shared" si="79"/>
        <v>40</v>
      </c>
      <c r="AC142" s="33">
        <v>1.3</v>
      </c>
      <c r="AD142" s="33">
        <f t="shared" si="80"/>
        <v>4.5</v>
      </c>
      <c r="AE142" s="22">
        <f t="shared" si="81"/>
        <v>205.88333333333333</v>
      </c>
      <c r="AF142" s="54">
        <f t="shared" si="86"/>
        <v>-571.62387662940546</v>
      </c>
      <c r="AG142" s="172">
        <f t="shared" si="54"/>
        <v>-1.2125931209296312E-3</v>
      </c>
    </row>
    <row r="143" spans="1:33" ht="15" customHeight="1" x14ac:dyDescent="0.15">
      <c r="A143" s="42" t="s">
        <v>66</v>
      </c>
      <c r="B143" s="12" t="s">
        <v>24</v>
      </c>
      <c r="C143" s="28">
        <v>42420</v>
      </c>
      <c r="D143" s="64">
        <v>0.54097222222222219</v>
      </c>
      <c r="E143" s="10">
        <f t="shared" si="87"/>
        <v>232.91666666666666</v>
      </c>
      <c r="F143" s="78">
        <f t="shared" si="82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83"/>
        <v>0.30000000000000071</v>
      </c>
      <c r="L143" s="53">
        <f t="shared" si="88"/>
        <v>2.8000000000000007</v>
      </c>
      <c r="M143">
        <v>3</v>
      </c>
      <c r="N143" s="57">
        <v>27.9</v>
      </c>
      <c r="O143" s="62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7">
        <v>7.32</v>
      </c>
      <c r="V143" s="57">
        <v>4</v>
      </c>
      <c r="W143" s="73">
        <f t="shared" si="84"/>
        <v>223.1</v>
      </c>
      <c r="X143" s="87">
        <f t="shared" si="85"/>
        <v>99</v>
      </c>
      <c r="Y143" s="33">
        <v>0</v>
      </c>
      <c r="Z143" s="33">
        <f t="shared" si="78"/>
        <v>0</v>
      </c>
      <c r="AA143" s="33">
        <v>0</v>
      </c>
      <c r="AB143" s="33">
        <f t="shared" si="79"/>
        <v>40</v>
      </c>
      <c r="AC143" s="33">
        <v>0.6</v>
      </c>
      <c r="AD143" s="33">
        <f t="shared" si="80"/>
        <v>5.0999999999999996</v>
      </c>
      <c r="AE143" s="22">
        <f t="shared" si="81"/>
        <v>232.91666666666666</v>
      </c>
      <c r="AF143" s="153">
        <f t="shared" si="86"/>
        <v>-123.18948447733173</v>
      </c>
      <c r="AG143" s="172">
        <f t="shared" si="54"/>
        <v>-5.6266749024953691E-3</v>
      </c>
    </row>
    <row r="144" spans="1:33" x14ac:dyDescent="0.15">
      <c r="A144" s="42" t="s">
        <v>66</v>
      </c>
      <c r="B144" s="12" t="s">
        <v>25</v>
      </c>
      <c r="C144" s="28">
        <v>42421</v>
      </c>
      <c r="D144" s="64">
        <v>0.53402777777777777</v>
      </c>
      <c r="E144" s="10">
        <f t="shared" si="87"/>
        <v>256.75</v>
      </c>
      <c r="F144" s="78">
        <f t="shared" si="82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83"/>
        <v>0.5</v>
      </c>
      <c r="L144" s="53">
        <f t="shared" si="88"/>
        <v>3.7000000000000011</v>
      </c>
      <c r="M144">
        <v>2</v>
      </c>
      <c r="N144" s="57">
        <v>23.5</v>
      </c>
      <c r="O144" s="62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7">
        <v>7.77</v>
      </c>
      <c r="V144" s="60">
        <v>4</v>
      </c>
      <c r="W144" s="73">
        <f t="shared" si="84"/>
        <v>221.1</v>
      </c>
      <c r="X144" s="87">
        <f t="shared" si="85"/>
        <v>103</v>
      </c>
      <c r="Y144" s="33">
        <v>0.7</v>
      </c>
      <c r="Z144" s="33">
        <f t="shared" si="78"/>
        <v>0.7</v>
      </c>
      <c r="AA144" s="33">
        <v>0</v>
      </c>
      <c r="AB144" s="33">
        <f t="shared" si="79"/>
        <v>40</v>
      </c>
      <c r="AC144" s="33">
        <v>1.3</v>
      </c>
      <c r="AD144" s="33">
        <f t="shared" si="80"/>
        <v>6.3999999999999995</v>
      </c>
      <c r="AE144" s="22">
        <f t="shared" si="81"/>
        <v>256.75</v>
      </c>
      <c r="AF144" s="54">
        <f t="shared" si="86"/>
        <v>-201.88200072683472</v>
      </c>
      <c r="AG144" s="172">
        <f t="shared" si="54"/>
        <v>-3.433427339061487E-3</v>
      </c>
    </row>
    <row r="145" spans="1:33" x14ac:dyDescent="0.15">
      <c r="A145" s="42" t="s">
        <v>66</v>
      </c>
      <c r="B145" s="12" t="s">
        <v>26</v>
      </c>
      <c r="C145" s="28">
        <v>42422</v>
      </c>
      <c r="D145" s="64">
        <v>0.35555555555555557</v>
      </c>
      <c r="E145" s="10">
        <f t="shared" si="87"/>
        <v>276.46666666666664</v>
      </c>
      <c r="F145" s="78">
        <f t="shared" si="82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83"/>
        <v>0.40000000000000036</v>
      </c>
      <c r="L145" s="53">
        <f t="shared" si="88"/>
        <v>5.6000000000000014</v>
      </c>
      <c r="M145">
        <v>3</v>
      </c>
      <c r="N145" s="57">
        <v>29.1</v>
      </c>
      <c r="O145" s="62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7">
        <v>8.1999999999999993</v>
      </c>
      <c r="V145" s="60">
        <v>12</v>
      </c>
      <c r="W145" s="73">
        <f t="shared" si="84"/>
        <v>217.99999999999997</v>
      </c>
      <c r="X145" s="87">
        <f t="shared" si="85"/>
        <v>115</v>
      </c>
      <c r="Y145" s="33">
        <v>0.2</v>
      </c>
      <c r="Z145" s="33">
        <f t="shared" si="78"/>
        <v>0.89999999999999991</v>
      </c>
      <c r="AA145" s="33">
        <v>0</v>
      </c>
      <c r="AB145" s="33">
        <f t="shared" si="79"/>
        <v>40</v>
      </c>
      <c r="AC145" s="33">
        <v>0.7</v>
      </c>
      <c r="AD145" s="33">
        <f t="shared" si="80"/>
        <v>7.1</v>
      </c>
      <c r="AE145" s="22">
        <f t="shared" si="81"/>
        <v>276.46666666666664</v>
      </c>
      <c r="AF145" s="54">
        <f t="shared" si="86"/>
        <v>-90.939257162429769</v>
      </c>
      <c r="AG145" s="172">
        <f t="shared" si="54"/>
        <v>-7.6220897573628845E-3</v>
      </c>
    </row>
    <row r="146" spans="1:33" ht="15" x14ac:dyDescent="0.2">
      <c r="A146" s="17" t="s">
        <v>66</v>
      </c>
      <c r="B146" s="12" t="s">
        <v>27</v>
      </c>
      <c r="C146" s="28">
        <v>42423</v>
      </c>
      <c r="D146" s="64">
        <v>0.4284722222222222</v>
      </c>
      <c r="E146" s="10">
        <f t="shared" si="87"/>
        <v>302.21666666666664</v>
      </c>
      <c r="F146" s="78">
        <f t="shared" si="82"/>
        <v>12.59236111111111</v>
      </c>
      <c r="G146" s="156">
        <v>9.15</v>
      </c>
      <c r="H146" s="156">
        <v>9.9600000000000009</v>
      </c>
      <c r="I146" s="155">
        <v>91.9</v>
      </c>
      <c r="J146" s="155">
        <v>13.1</v>
      </c>
      <c r="K146" s="53">
        <f t="shared" si="83"/>
        <v>0.8100000000000005</v>
      </c>
      <c r="L146" s="53">
        <f t="shared" si="88"/>
        <v>7.1400000000000006</v>
      </c>
      <c r="M146" s="155">
        <v>1</v>
      </c>
      <c r="N146" s="57">
        <v>31.3</v>
      </c>
      <c r="O146" s="62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7">
        <v>8.48</v>
      </c>
      <c r="V146" s="60">
        <v>10</v>
      </c>
      <c r="W146" s="73">
        <f t="shared" si="84"/>
        <v>206.49999999999997</v>
      </c>
      <c r="X146" s="87">
        <f t="shared" si="85"/>
        <v>125</v>
      </c>
      <c r="Y146" s="33">
        <v>0.5</v>
      </c>
      <c r="Z146" s="33">
        <f t="shared" si="78"/>
        <v>1.4</v>
      </c>
      <c r="AA146" s="33">
        <v>0</v>
      </c>
      <c r="AB146" s="33">
        <f t="shared" si="79"/>
        <v>40</v>
      </c>
      <c r="AC146" s="33">
        <v>0</v>
      </c>
      <c r="AD146" s="33">
        <f t="shared" si="80"/>
        <v>7.1</v>
      </c>
      <c r="AE146" s="22">
        <f t="shared" si="81"/>
        <v>302.21666666666664</v>
      </c>
      <c r="AF146" s="54">
        <f t="shared" si="86"/>
        <v>-92.387941155276977</v>
      </c>
      <c r="AG146" s="172">
        <f t="shared" si="54"/>
        <v>-7.5025720011983876E-3</v>
      </c>
    </row>
    <row r="147" spans="1:33" ht="16" thickBot="1" x14ac:dyDescent="0.25">
      <c r="A147" s="23" t="s">
        <v>66</v>
      </c>
      <c r="B147" s="20" t="s">
        <v>28</v>
      </c>
      <c r="C147" s="161">
        <v>42424</v>
      </c>
      <c r="D147" s="65">
        <v>0.38819444444444445</v>
      </c>
      <c r="E147" s="154">
        <f>F147*24</f>
        <v>325.25</v>
      </c>
      <c r="F147" s="79">
        <f t="shared" si="82"/>
        <v>13.552083333333332</v>
      </c>
      <c r="G147" s="159">
        <v>5.48</v>
      </c>
      <c r="H147" s="160">
        <v>6.36</v>
      </c>
      <c r="I147" s="157">
        <v>86.3</v>
      </c>
      <c r="J147" s="157">
        <v>13.4</v>
      </c>
      <c r="K147" s="163">
        <f t="shared" si="83"/>
        <v>0.87999999999999989</v>
      </c>
      <c r="L147" s="163">
        <f t="shared" si="88"/>
        <v>10.740000000000002</v>
      </c>
      <c r="M147" s="158">
        <v>2</v>
      </c>
      <c r="N147" s="68">
        <v>26.6</v>
      </c>
      <c r="O147" s="66">
        <v>0</v>
      </c>
      <c r="P147" s="69">
        <v>0</v>
      </c>
      <c r="Q147" s="69">
        <v>3.27</v>
      </c>
      <c r="R147" s="69">
        <v>7.19</v>
      </c>
      <c r="S147" s="68"/>
      <c r="T147" s="67">
        <v>105</v>
      </c>
      <c r="U147" s="80">
        <v>9.3699999999999992</v>
      </c>
      <c r="V147" s="67">
        <v>10</v>
      </c>
      <c r="W147" s="162">
        <f t="shared" si="84"/>
        <v>196.69999999999996</v>
      </c>
      <c r="X147" s="88">
        <f t="shared" si="85"/>
        <v>135</v>
      </c>
      <c r="Y147" s="69">
        <v>0.2</v>
      </c>
      <c r="Z147" s="70">
        <f t="shared" si="78"/>
        <v>1.5999999999999999</v>
      </c>
      <c r="AA147" s="69">
        <v>0</v>
      </c>
      <c r="AB147" s="70">
        <f t="shared" si="79"/>
        <v>40</v>
      </c>
      <c r="AC147" s="70">
        <v>0</v>
      </c>
      <c r="AD147" s="70">
        <f t="shared" si="80"/>
        <v>7.1</v>
      </c>
      <c r="AE147" s="165">
        <f t="shared" si="81"/>
        <v>325.25</v>
      </c>
      <c r="AF147" s="166">
        <f t="shared" si="86"/>
        <v>-31.143134898290679</v>
      </c>
      <c r="AG147" s="173">
        <f t="shared" si="54"/>
        <v>-2.2256821056186909E-2</v>
      </c>
    </row>
    <row r="148" spans="1:33" x14ac:dyDescent="0.15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33" x14ac:dyDescent="0.15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33" x14ac:dyDescent="0.15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33" x14ac:dyDescent="0.15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33" x14ac:dyDescent="0.15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33" x14ac:dyDescent="0.15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33" x14ac:dyDescent="0.15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33" x14ac:dyDescent="0.15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33" x14ac:dyDescent="0.15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33" x14ac:dyDescent="0.15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33" x14ac:dyDescent="0.15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33" x14ac:dyDescent="0.15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33" x14ac:dyDescent="0.15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15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5" x14ac:dyDescent="0.2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5" x14ac:dyDescent="0.2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" x14ac:dyDescent="0.15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5" x14ac:dyDescent="0.2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5" x14ac:dyDescent="0.2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5" x14ac:dyDescent="0.2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5" x14ac:dyDescent="0.2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5" x14ac:dyDescent="0.2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5" x14ac:dyDescent="0.2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5" x14ac:dyDescent="0.2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15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15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15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15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15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15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15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15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15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15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15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15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15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15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15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15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15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15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15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15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15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15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15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15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15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15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15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15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15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15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15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15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15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15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15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15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15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15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15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15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15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15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15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15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15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15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15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15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15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15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15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15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15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15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15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15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15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15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15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15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15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15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15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15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15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72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15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15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15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15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15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15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15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>Novo Nordisk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 Nordisk A/S</dc:creator>
  <cp:lastModifiedBy>a08</cp:lastModifiedBy>
  <cp:lastPrinted>2015-01-29T09:42:49Z</cp:lastPrinted>
  <dcterms:created xsi:type="dcterms:W3CDTF">1997-03-03T14:12:07Z</dcterms:created>
  <dcterms:modified xsi:type="dcterms:W3CDTF">2024-03-30T02:04:28Z</dcterms:modified>
</cp:coreProperties>
</file>