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DC\Manual curation_iCHO\Whole-Cell-Network-Reconstruction-for-CHO-cells_origin\Whole-Cell-Network-Reconstruction-for-CHO-cells\Data\ZeLa Data\"/>
    </mc:Choice>
  </mc:AlternateContent>
  <xr:revisionPtr revIDLastSave="0" documentId="13_ncr:1_{5621F791-8E8B-486A-8FCA-7B2517835900}" xr6:coauthVersionLast="47" xr6:coauthVersionMax="47" xr10:uidLastSave="{00000000-0000-0000-0000-000000000000}"/>
  <bookViews>
    <workbookView xWindow="-120" yWindow="-120" windowWidth="29040" windowHeight="15840" tabRatio="888" activeTab="1" xr2:uid="{00000000-000D-0000-FFFF-FFFF00000000}"/>
  </bookViews>
  <sheets>
    <sheet name="All data" sheetId="20" r:id="rId1"/>
    <sheet name="Amount of uptake and secretion" sheetId="2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O147" i="20" l="1"/>
  <c r="FN147" i="20"/>
  <c r="FM147" i="20"/>
  <c r="FL147" i="20"/>
  <c r="FK147" i="20"/>
  <c r="FJ147" i="20"/>
  <c r="FI147" i="20"/>
  <c r="FH147" i="20"/>
  <c r="FG147" i="20"/>
  <c r="FF147" i="20"/>
  <c r="FE147" i="20"/>
  <c r="FD147" i="20"/>
  <c r="FC147" i="20"/>
  <c r="FB147" i="20"/>
  <c r="FA147" i="20"/>
  <c r="EZ147" i="20"/>
  <c r="EY147" i="20"/>
  <c r="EX147" i="20"/>
  <c r="EW147" i="20"/>
  <c r="EV147" i="20"/>
  <c r="EU147" i="20"/>
  <c r="ET147" i="20"/>
  <c r="ES147" i="20"/>
  <c r="ER147" i="20"/>
  <c r="EQ147" i="20"/>
  <c r="EP147" i="20"/>
  <c r="EO147" i="20"/>
  <c r="EN147" i="20"/>
  <c r="EM147" i="20"/>
  <c r="EL147" i="20"/>
  <c r="EK147" i="20"/>
  <c r="EJ147" i="20"/>
  <c r="EI147" i="20"/>
  <c r="EH147" i="20"/>
  <c r="EG147" i="20"/>
  <c r="FO145" i="20"/>
  <c r="FN145" i="20"/>
  <c r="FM145" i="20"/>
  <c r="FL145" i="20"/>
  <c r="FK145" i="20"/>
  <c r="FJ145" i="20"/>
  <c r="FI145" i="20"/>
  <c r="FH145" i="20"/>
  <c r="FG145" i="20"/>
  <c r="FF145" i="20"/>
  <c r="FE145" i="20"/>
  <c r="FD145" i="20"/>
  <c r="FC145" i="20"/>
  <c r="FB145" i="20"/>
  <c r="FA145" i="20"/>
  <c r="EZ145" i="20"/>
  <c r="EY145" i="20"/>
  <c r="EX145" i="20"/>
  <c r="EW145" i="20"/>
  <c r="EV145" i="20"/>
  <c r="EU145" i="20"/>
  <c r="ET145" i="20"/>
  <c r="ES145" i="20"/>
  <c r="ER145" i="20"/>
  <c r="EQ145" i="20"/>
  <c r="EP145" i="20"/>
  <c r="EO145" i="20"/>
  <c r="EN145" i="20"/>
  <c r="EM145" i="20"/>
  <c r="EL145" i="20"/>
  <c r="EK145" i="20"/>
  <c r="EJ145" i="20"/>
  <c r="EI145" i="20"/>
  <c r="EH145" i="20"/>
  <c r="EG145" i="20"/>
  <c r="FO141" i="20"/>
  <c r="FN141" i="20"/>
  <c r="FM141" i="20"/>
  <c r="FL141" i="20"/>
  <c r="FK141" i="20"/>
  <c r="FJ141" i="20"/>
  <c r="FI141" i="20"/>
  <c r="FH141" i="20"/>
  <c r="FG141" i="20"/>
  <c r="FF141" i="20"/>
  <c r="FE141" i="20"/>
  <c r="FD141" i="20"/>
  <c r="FC141" i="20"/>
  <c r="FB141" i="20"/>
  <c r="FA141" i="20"/>
  <c r="EZ141" i="20"/>
  <c r="EY141" i="20"/>
  <c r="EX141" i="20"/>
  <c r="EW141" i="20"/>
  <c r="EV141" i="20"/>
  <c r="EU141" i="20"/>
  <c r="ET141" i="20"/>
  <c r="ES141" i="20"/>
  <c r="ER141" i="20"/>
  <c r="EQ141" i="20"/>
  <c r="EP141" i="20"/>
  <c r="EO141" i="20"/>
  <c r="EN141" i="20"/>
  <c r="EM141" i="20"/>
  <c r="EL141" i="20"/>
  <c r="EK141" i="20"/>
  <c r="EJ141" i="20"/>
  <c r="EI141" i="20"/>
  <c r="EH141" i="20"/>
  <c r="EG141" i="20"/>
  <c r="FO139" i="20"/>
  <c r="FN139" i="20"/>
  <c r="FM139" i="20"/>
  <c r="FL139" i="20"/>
  <c r="FK139" i="20"/>
  <c r="FJ139" i="20"/>
  <c r="FI139" i="20"/>
  <c r="FH139" i="20"/>
  <c r="FG139" i="20"/>
  <c r="FF139" i="20"/>
  <c r="FE139" i="20"/>
  <c r="FD139" i="20"/>
  <c r="FC139" i="20"/>
  <c r="FB139" i="20"/>
  <c r="FA139" i="20"/>
  <c r="EZ139" i="20"/>
  <c r="EY139" i="20"/>
  <c r="EX139" i="20"/>
  <c r="EW139" i="20"/>
  <c r="EV139" i="20"/>
  <c r="EU139" i="20"/>
  <c r="ET139" i="20"/>
  <c r="ES139" i="20"/>
  <c r="ER139" i="20"/>
  <c r="EQ139" i="20"/>
  <c r="EP139" i="20"/>
  <c r="EO139" i="20"/>
  <c r="EN139" i="20"/>
  <c r="EM139" i="20"/>
  <c r="EL139" i="20"/>
  <c r="EK139" i="20"/>
  <c r="EJ139" i="20"/>
  <c r="EI139" i="20"/>
  <c r="EH139" i="20"/>
  <c r="EG139" i="20"/>
  <c r="FO137" i="20"/>
  <c r="FN137" i="20"/>
  <c r="FM137" i="20"/>
  <c r="FL137" i="20"/>
  <c r="FK137" i="20"/>
  <c r="FJ137" i="20"/>
  <c r="FI137" i="20"/>
  <c r="FH137" i="20"/>
  <c r="FG137" i="20"/>
  <c r="FF137" i="20"/>
  <c r="FE137" i="20"/>
  <c r="FD137" i="20"/>
  <c r="FC137" i="20"/>
  <c r="FB137" i="20"/>
  <c r="FA137" i="20"/>
  <c r="EZ137" i="20"/>
  <c r="EY137" i="20"/>
  <c r="EX137" i="20"/>
  <c r="EW137" i="20"/>
  <c r="EV137" i="20"/>
  <c r="EU137" i="20"/>
  <c r="ET137" i="20"/>
  <c r="ES137" i="20"/>
  <c r="ER137" i="20"/>
  <c r="EQ137" i="20"/>
  <c r="EP137" i="20"/>
  <c r="EO137" i="20"/>
  <c r="EN137" i="20"/>
  <c r="EM137" i="20"/>
  <c r="EL137" i="20"/>
  <c r="EK137" i="20"/>
  <c r="EJ137" i="20"/>
  <c r="EI137" i="20"/>
  <c r="EH137" i="20"/>
  <c r="EG137" i="20"/>
  <c r="FO135" i="20"/>
  <c r="FN135" i="20"/>
  <c r="FM135" i="20"/>
  <c r="FL135" i="20"/>
  <c r="FK135" i="20"/>
  <c r="FJ135" i="20"/>
  <c r="FI135" i="20"/>
  <c r="FH135" i="20"/>
  <c r="FG135" i="20"/>
  <c r="FF135" i="20"/>
  <c r="FE135" i="20"/>
  <c r="FD135" i="20"/>
  <c r="FC135" i="20"/>
  <c r="FB135" i="20"/>
  <c r="FA135" i="20"/>
  <c r="EZ135" i="20"/>
  <c r="EY135" i="20"/>
  <c r="EX135" i="20"/>
  <c r="EW135" i="20"/>
  <c r="EV135" i="20"/>
  <c r="EU135" i="20"/>
  <c r="ET135" i="20"/>
  <c r="ES135" i="20"/>
  <c r="ER135" i="20"/>
  <c r="EQ135" i="20"/>
  <c r="EP135" i="20"/>
  <c r="EO135" i="20"/>
  <c r="EN135" i="20"/>
  <c r="EM135" i="20"/>
  <c r="EL135" i="20"/>
  <c r="EK135" i="20"/>
  <c r="EJ135" i="20"/>
  <c r="EI135" i="20"/>
  <c r="EH135" i="20"/>
  <c r="EG135" i="20"/>
  <c r="FO131" i="20"/>
  <c r="FN131" i="20"/>
  <c r="FM131" i="20"/>
  <c r="FL131" i="20"/>
  <c r="FK131" i="20"/>
  <c r="FJ131" i="20"/>
  <c r="FI131" i="20"/>
  <c r="FH131" i="20"/>
  <c r="FG131" i="20"/>
  <c r="FF131" i="20"/>
  <c r="FE131" i="20"/>
  <c r="FD131" i="20"/>
  <c r="FC131" i="20"/>
  <c r="FB131" i="20"/>
  <c r="FA131" i="20"/>
  <c r="EZ131" i="20"/>
  <c r="EY131" i="20"/>
  <c r="EX131" i="20"/>
  <c r="EW131" i="20"/>
  <c r="EV131" i="20"/>
  <c r="EU131" i="20"/>
  <c r="ET131" i="20"/>
  <c r="ES131" i="20"/>
  <c r="ER131" i="20"/>
  <c r="EQ131" i="20"/>
  <c r="EP131" i="20"/>
  <c r="EO131" i="20"/>
  <c r="EN131" i="20"/>
  <c r="EM131" i="20"/>
  <c r="EL131" i="20"/>
  <c r="EK131" i="20"/>
  <c r="EJ131" i="20"/>
  <c r="EI131" i="20"/>
  <c r="EH131" i="20"/>
  <c r="EG131" i="20"/>
  <c r="FO129" i="20"/>
  <c r="FN129" i="20"/>
  <c r="FM129" i="20"/>
  <c r="FL129" i="20"/>
  <c r="FK129" i="20"/>
  <c r="FJ129" i="20"/>
  <c r="FI129" i="20"/>
  <c r="FH129" i="20"/>
  <c r="FG129" i="20"/>
  <c r="FF129" i="20"/>
  <c r="FE129" i="20"/>
  <c r="FD129" i="20"/>
  <c r="FC129" i="20"/>
  <c r="FB129" i="20"/>
  <c r="FA129" i="20"/>
  <c r="EZ129" i="20"/>
  <c r="EY129" i="20"/>
  <c r="EX129" i="20"/>
  <c r="EW129" i="20"/>
  <c r="EV129" i="20"/>
  <c r="EU129" i="20"/>
  <c r="ET129" i="20"/>
  <c r="ES129" i="20"/>
  <c r="ER129" i="20"/>
  <c r="EQ129" i="20"/>
  <c r="EP129" i="20"/>
  <c r="EO129" i="20"/>
  <c r="EN129" i="20"/>
  <c r="EM129" i="20"/>
  <c r="EL129" i="20"/>
  <c r="EK129" i="20"/>
  <c r="EJ129" i="20"/>
  <c r="EI129" i="20"/>
  <c r="EH129" i="20"/>
  <c r="EG129" i="20"/>
  <c r="FO125" i="20"/>
  <c r="FN125" i="20"/>
  <c r="FM125" i="20"/>
  <c r="FL125" i="20"/>
  <c r="FK125" i="20"/>
  <c r="FJ125" i="20"/>
  <c r="FI125" i="20"/>
  <c r="FH125" i="20"/>
  <c r="FG125" i="20"/>
  <c r="FF125" i="20"/>
  <c r="FE125" i="20"/>
  <c r="FD125" i="20"/>
  <c r="FC125" i="20"/>
  <c r="FB125" i="20"/>
  <c r="FA125" i="20"/>
  <c r="EZ125" i="20"/>
  <c r="EY125" i="20"/>
  <c r="EX125" i="20"/>
  <c r="EW125" i="20"/>
  <c r="EV125" i="20"/>
  <c r="EU125" i="20"/>
  <c r="ET125" i="20"/>
  <c r="ES125" i="20"/>
  <c r="ER125" i="20"/>
  <c r="EQ125" i="20"/>
  <c r="EP125" i="20"/>
  <c r="EO125" i="20"/>
  <c r="EN125" i="20"/>
  <c r="EM125" i="20"/>
  <c r="EL125" i="20"/>
  <c r="EK125" i="20"/>
  <c r="EJ125" i="20"/>
  <c r="EI125" i="20"/>
  <c r="EH125" i="20"/>
  <c r="EG125" i="20"/>
  <c r="FO123" i="20"/>
  <c r="FN123" i="20"/>
  <c r="FM123" i="20"/>
  <c r="FL123" i="20"/>
  <c r="FK123" i="20"/>
  <c r="FJ123" i="20"/>
  <c r="FI123" i="20"/>
  <c r="FH123" i="20"/>
  <c r="FG123" i="20"/>
  <c r="FF123" i="20"/>
  <c r="FE123" i="20"/>
  <c r="FD123" i="20"/>
  <c r="FC123" i="20"/>
  <c r="FB123" i="20"/>
  <c r="FA123" i="20"/>
  <c r="EZ123" i="20"/>
  <c r="EY123" i="20"/>
  <c r="EX123" i="20"/>
  <c r="EW123" i="20"/>
  <c r="EV123" i="20"/>
  <c r="EU123" i="20"/>
  <c r="ET123" i="20"/>
  <c r="ES123" i="20"/>
  <c r="ER123" i="20"/>
  <c r="EQ123" i="20"/>
  <c r="EP123" i="20"/>
  <c r="EO123" i="20"/>
  <c r="EN123" i="20"/>
  <c r="EM123" i="20"/>
  <c r="EL123" i="20"/>
  <c r="EK123" i="20"/>
  <c r="EJ123" i="20"/>
  <c r="EI123" i="20"/>
  <c r="EH123" i="20"/>
  <c r="EG123" i="20"/>
  <c r="FO121" i="20"/>
  <c r="FN121" i="20"/>
  <c r="FM121" i="20"/>
  <c r="FL121" i="20"/>
  <c r="FK121" i="20"/>
  <c r="FJ121" i="20"/>
  <c r="FI121" i="20"/>
  <c r="FH121" i="20"/>
  <c r="FG121" i="20"/>
  <c r="FF121" i="20"/>
  <c r="FE121" i="20"/>
  <c r="FD121" i="20"/>
  <c r="FC121" i="20"/>
  <c r="FB121" i="20"/>
  <c r="FA121" i="20"/>
  <c r="EZ121" i="20"/>
  <c r="EY121" i="20"/>
  <c r="EX121" i="20"/>
  <c r="EW121" i="20"/>
  <c r="EV121" i="20"/>
  <c r="EU121" i="20"/>
  <c r="ET121" i="20"/>
  <c r="ES121" i="20"/>
  <c r="ER121" i="20"/>
  <c r="EQ121" i="20"/>
  <c r="EP121" i="20"/>
  <c r="EO121" i="20"/>
  <c r="EN121" i="20"/>
  <c r="EM121" i="20"/>
  <c r="EL121" i="20"/>
  <c r="EK121" i="20"/>
  <c r="EJ121" i="20"/>
  <c r="EI121" i="20"/>
  <c r="EH121" i="20"/>
  <c r="EG121" i="20"/>
  <c r="FO119" i="20"/>
  <c r="FN119" i="20"/>
  <c r="FM119" i="20"/>
  <c r="FL119" i="20"/>
  <c r="FK119" i="20"/>
  <c r="FJ119" i="20"/>
  <c r="FI119" i="20"/>
  <c r="FH119" i="20"/>
  <c r="FG119" i="20"/>
  <c r="FF119" i="20"/>
  <c r="FE119" i="20"/>
  <c r="FD119" i="20"/>
  <c r="FC119" i="20"/>
  <c r="FB119" i="20"/>
  <c r="FA119" i="20"/>
  <c r="EZ119" i="20"/>
  <c r="EY119" i="20"/>
  <c r="EX119" i="20"/>
  <c r="EW119" i="20"/>
  <c r="EV119" i="20"/>
  <c r="EU119" i="20"/>
  <c r="ET119" i="20"/>
  <c r="ES119" i="20"/>
  <c r="ER119" i="20"/>
  <c r="EQ119" i="20"/>
  <c r="EP119" i="20"/>
  <c r="EO119" i="20"/>
  <c r="EN119" i="20"/>
  <c r="EM119" i="20"/>
  <c r="EL119" i="20"/>
  <c r="EK119" i="20"/>
  <c r="EJ119" i="20"/>
  <c r="EI119" i="20"/>
  <c r="EH119" i="20"/>
  <c r="EG119" i="20"/>
  <c r="FO115" i="20"/>
  <c r="FN115" i="20"/>
  <c r="FM115" i="20"/>
  <c r="FL115" i="20"/>
  <c r="FK115" i="20"/>
  <c r="FJ115" i="20"/>
  <c r="FI115" i="20"/>
  <c r="FH115" i="20"/>
  <c r="FG115" i="20"/>
  <c r="FF115" i="20"/>
  <c r="FE115" i="20"/>
  <c r="FD115" i="20"/>
  <c r="FC115" i="20"/>
  <c r="FB115" i="20"/>
  <c r="FA115" i="20"/>
  <c r="EZ115" i="20"/>
  <c r="EY115" i="20"/>
  <c r="EX115" i="20"/>
  <c r="EW115" i="20"/>
  <c r="EV115" i="20"/>
  <c r="EU115" i="20"/>
  <c r="ET115" i="20"/>
  <c r="ES115" i="20"/>
  <c r="ER115" i="20"/>
  <c r="EQ115" i="20"/>
  <c r="EP115" i="20"/>
  <c r="EO115" i="20"/>
  <c r="EN115" i="20"/>
  <c r="EM115" i="20"/>
  <c r="EL115" i="20"/>
  <c r="EK115" i="20"/>
  <c r="EJ115" i="20"/>
  <c r="EI115" i="20"/>
  <c r="EH115" i="20"/>
  <c r="EG115" i="20"/>
  <c r="FO113" i="20"/>
  <c r="FN113" i="20"/>
  <c r="FM113" i="20"/>
  <c r="FL113" i="20"/>
  <c r="FK113" i="20"/>
  <c r="FJ113" i="20"/>
  <c r="FI113" i="20"/>
  <c r="FH113" i="20"/>
  <c r="FG113" i="20"/>
  <c r="FF113" i="20"/>
  <c r="FE113" i="20"/>
  <c r="FD113" i="20"/>
  <c r="FC113" i="20"/>
  <c r="FB113" i="20"/>
  <c r="FA113" i="20"/>
  <c r="EZ113" i="20"/>
  <c r="EY113" i="20"/>
  <c r="EX113" i="20"/>
  <c r="EW113" i="20"/>
  <c r="EV113" i="20"/>
  <c r="EU113" i="20"/>
  <c r="ET113" i="20"/>
  <c r="ES113" i="20"/>
  <c r="ER113" i="20"/>
  <c r="EQ113" i="20"/>
  <c r="EP113" i="20"/>
  <c r="EO113" i="20"/>
  <c r="EN113" i="20"/>
  <c r="EM113" i="20"/>
  <c r="EL113" i="20"/>
  <c r="EK113" i="20"/>
  <c r="EJ113" i="20"/>
  <c r="EI113" i="20"/>
  <c r="EH113" i="20"/>
  <c r="EG113" i="20"/>
  <c r="FO109" i="20"/>
  <c r="FN109" i="20"/>
  <c r="FM109" i="20"/>
  <c r="FL109" i="20"/>
  <c r="FK109" i="20"/>
  <c r="FJ109" i="20"/>
  <c r="FI109" i="20"/>
  <c r="FH109" i="20"/>
  <c r="FG109" i="20"/>
  <c r="FF109" i="20"/>
  <c r="FE109" i="20"/>
  <c r="FD109" i="20"/>
  <c r="FC109" i="20"/>
  <c r="FB109" i="20"/>
  <c r="FA109" i="20"/>
  <c r="EZ109" i="20"/>
  <c r="EY109" i="20"/>
  <c r="EX109" i="20"/>
  <c r="EW109" i="20"/>
  <c r="EV109" i="20"/>
  <c r="EU109" i="20"/>
  <c r="ET109" i="20"/>
  <c r="ES109" i="20"/>
  <c r="ER109" i="20"/>
  <c r="EQ109" i="20"/>
  <c r="EP109" i="20"/>
  <c r="EO109" i="20"/>
  <c r="EN109" i="20"/>
  <c r="EM109" i="20"/>
  <c r="EL109" i="20"/>
  <c r="EK109" i="20"/>
  <c r="EJ109" i="20"/>
  <c r="EI109" i="20"/>
  <c r="EH109" i="20"/>
  <c r="EG109" i="20"/>
  <c r="FO107" i="20"/>
  <c r="FN107" i="20"/>
  <c r="FM107" i="20"/>
  <c r="FL107" i="20"/>
  <c r="FK107" i="20"/>
  <c r="FJ107" i="20"/>
  <c r="FI107" i="20"/>
  <c r="FH107" i="20"/>
  <c r="FG107" i="20"/>
  <c r="FF107" i="20"/>
  <c r="FE107" i="20"/>
  <c r="FD107" i="20"/>
  <c r="FC107" i="20"/>
  <c r="FB107" i="20"/>
  <c r="FA107" i="20"/>
  <c r="EZ107" i="20"/>
  <c r="EY107" i="20"/>
  <c r="EX107" i="20"/>
  <c r="EW107" i="20"/>
  <c r="EV107" i="20"/>
  <c r="EU107" i="20"/>
  <c r="ET107" i="20"/>
  <c r="ES107" i="20"/>
  <c r="ER107" i="20"/>
  <c r="EQ107" i="20"/>
  <c r="EP107" i="20"/>
  <c r="EO107" i="20"/>
  <c r="EN107" i="20"/>
  <c r="EM107" i="20"/>
  <c r="EL107" i="20"/>
  <c r="EK107" i="20"/>
  <c r="EJ107" i="20"/>
  <c r="EI107" i="20"/>
  <c r="EH107" i="20"/>
  <c r="EG107" i="20"/>
  <c r="FO105" i="20"/>
  <c r="FN105" i="20"/>
  <c r="FM105" i="20"/>
  <c r="FL105" i="20"/>
  <c r="FK105" i="20"/>
  <c r="FJ105" i="20"/>
  <c r="FI105" i="20"/>
  <c r="FH105" i="20"/>
  <c r="FG105" i="20"/>
  <c r="FF105" i="20"/>
  <c r="FE105" i="20"/>
  <c r="FD105" i="20"/>
  <c r="FC105" i="20"/>
  <c r="FB105" i="20"/>
  <c r="FA105" i="20"/>
  <c r="EZ105" i="20"/>
  <c r="EY105" i="20"/>
  <c r="EX105" i="20"/>
  <c r="EW105" i="20"/>
  <c r="EV105" i="20"/>
  <c r="EU105" i="20"/>
  <c r="ET105" i="20"/>
  <c r="ES105" i="20"/>
  <c r="ER105" i="20"/>
  <c r="EQ105" i="20"/>
  <c r="EP105" i="20"/>
  <c r="EO105" i="20"/>
  <c r="EN105" i="20"/>
  <c r="EM105" i="20"/>
  <c r="EL105" i="20"/>
  <c r="EK105" i="20"/>
  <c r="EJ105" i="20"/>
  <c r="EI105" i="20"/>
  <c r="EH105" i="20"/>
  <c r="EG105" i="20"/>
  <c r="FO103" i="20"/>
  <c r="FN103" i="20"/>
  <c r="FM103" i="20"/>
  <c r="FL103" i="20"/>
  <c r="FK103" i="20"/>
  <c r="FJ103" i="20"/>
  <c r="FI103" i="20"/>
  <c r="FH103" i="20"/>
  <c r="FG103" i="20"/>
  <c r="FF103" i="20"/>
  <c r="FE103" i="20"/>
  <c r="FD103" i="20"/>
  <c r="FC103" i="20"/>
  <c r="FB103" i="20"/>
  <c r="FA103" i="20"/>
  <c r="EZ103" i="20"/>
  <c r="EY103" i="20"/>
  <c r="EX103" i="20"/>
  <c r="EW103" i="20"/>
  <c r="EV103" i="20"/>
  <c r="EU103" i="20"/>
  <c r="ET103" i="20"/>
  <c r="ES103" i="20"/>
  <c r="ER103" i="20"/>
  <c r="EQ103" i="20"/>
  <c r="EP103" i="20"/>
  <c r="EO103" i="20"/>
  <c r="EN103" i="20"/>
  <c r="EM103" i="20"/>
  <c r="EL103" i="20"/>
  <c r="EK103" i="20"/>
  <c r="EJ103" i="20"/>
  <c r="EI103" i="20"/>
  <c r="EH103" i="20"/>
  <c r="EG103" i="20"/>
  <c r="FO99" i="20"/>
  <c r="FN99" i="20"/>
  <c r="FM99" i="20"/>
  <c r="FL99" i="20"/>
  <c r="FK99" i="20"/>
  <c r="FJ99" i="20"/>
  <c r="FI99" i="20"/>
  <c r="FH99" i="20"/>
  <c r="FG99" i="20"/>
  <c r="FF99" i="20"/>
  <c r="FE99" i="20"/>
  <c r="FD99" i="20"/>
  <c r="FC99" i="20"/>
  <c r="FB99" i="20"/>
  <c r="FA99" i="20"/>
  <c r="EZ99" i="20"/>
  <c r="EY99" i="20"/>
  <c r="EX99" i="20"/>
  <c r="EW99" i="20"/>
  <c r="EV99" i="20"/>
  <c r="EU99" i="20"/>
  <c r="ET99" i="20"/>
  <c r="ES99" i="20"/>
  <c r="ER99" i="20"/>
  <c r="EQ99" i="20"/>
  <c r="EP99" i="20"/>
  <c r="EO99" i="20"/>
  <c r="EN99" i="20"/>
  <c r="EM99" i="20"/>
  <c r="EL99" i="20"/>
  <c r="EK99" i="20"/>
  <c r="EJ99" i="20"/>
  <c r="EI99" i="20"/>
  <c r="EH99" i="20"/>
  <c r="EG99" i="20"/>
  <c r="FO97" i="20"/>
  <c r="FN97" i="20"/>
  <c r="FM97" i="20"/>
  <c r="FL97" i="20"/>
  <c r="FK97" i="20"/>
  <c r="FJ97" i="20"/>
  <c r="FI97" i="20"/>
  <c r="FH97" i="20"/>
  <c r="FG97" i="20"/>
  <c r="FF97" i="20"/>
  <c r="FE97" i="20"/>
  <c r="FD97" i="20"/>
  <c r="FC97" i="20"/>
  <c r="FB97" i="20"/>
  <c r="FA97" i="20"/>
  <c r="EZ97" i="20"/>
  <c r="EY97" i="20"/>
  <c r="EX97" i="20"/>
  <c r="EW97" i="20"/>
  <c r="EV97" i="20"/>
  <c r="EU97" i="20"/>
  <c r="ET97" i="20"/>
  <c r="ES97" i="20"/>
  <c r="ER97" i="20"/>
  <c r="EQ97" i="20"/>
  <c r="EP97" i="20"/>
  <c r="EO97" i="20"/>
  <c r="EN97" i="20"/>
  <c r="EM97" i="20"/>
  <c r="EL97" i="20"/>
  <c r="EK97" i="20"/>
  <c r="EJ97" i="20"/>
  <c r="EI97" i="20"/>
  <c r="EH97" i="20"/>
  <c r="EG97" i="20"/>
  <c r="FO93" i="20"/>
  <c r="FN93" i="20"/>
  <c r="FM93" i="20"/>
  <c r="FL93" i="20"/>
  <c r="FK93" i="20"/>
  <c r="FJ93" i="20"/>
  <c r="FI93" i="20"/>
  <c r="FH93" i="20"/>
  <c r="FG93" i="20"/>
  <c r="FF93" i="20"/>
  <c r="FE93" i="20"/>
  <c r="FD93" i="20"/>
  <c r="FC93" i="20"/>
  <c r="FB93" i="20"/>
  <c r="FA93" i="20"/>
  <c r="EZ93" i="20"/>
  <c r="EY93" i="20"/>
  <c r="EX93" i="20"/>
  <c r="EW93" i="20"/>
  <c r="EV93" i="20"/>
  <c r="EU93" i="20"/>
  <c r="ET93" i="20"/>
  <c r="ES93" i="20"/>
  <c r="ER93" i="20"/>
  <c r="EQ93" i="20"/>
  <c r="EP93" i="20"/>
  <c r="EO93" i="20"/>
  <c r="EN93" i="20"/>
  <c r="EM93" i="20"/>
  <c r="EL93" i="20"/>
  <c r="EK93" i="20"/>
  <c r="EJ93" i="20"/>
  <c r="EI93" i="20"/>
  <c r="EH93" i="20"/>
  <c r="EG93" i="20"/>
  <c r="FO91" i="20"/>
  <c r="FN91" i="20"/>
  <c r="FM91" i="20"/>
  <c r="FL91" i="20"/>
  <c r="FK91" i="20"/>
  <c r="FJ91" i="20"/>
  <c r="FI91" i="20"/>
  <c r="FH91" i="20"/>
  <c r="FG91" i="20"/>
  <c r="FF91" i="20"/>
  <c r="FE91" i="20"/>
  <c r="FD91" i="20"/>
  <c r="FC91" i="20"/>
  <c r="FB91" i="20"/>
  <c r="FA91" i="20"/>
  <c r="EZ91" i="20"/>
  <c r="EY91" i="20"/>
  <c r="EX91" i="20"/>
  <c r="EW91" i="20"/>
  <c r="EV91" i="20"/>
  <c r="EU91" i="20"/>
  <c r="ET91" i="20"/>
  <c r="ES91" i="20"/>
  <c r="ER91" i="20"/>
  <c r="EQ91" i="20"/>
  <c r="EP91" i="20"/>
  <c r="EO91" i="20"/>
  <c r="EN91" i="20"/>
  <c r="EM91" i="20"/>
  <c r="EL91" i="20"/>
  <c r="EK91" i="20"/>
  <c r="EJ91" i="20"/>
  <c r="EI91" i="20"/>
  <c r="EH91" i="20"/>
  <c r="EG91" i="20"/>
  <c r="FO89" i="20"/>
  <c r="FN89" i="20"/>
  <c r="FM89" i="20"/>
  <c r="FL89" i="20"/>
  <c r="FK89" i="20"/>
  <c r="FJ89" i="20"/>
  <c r="FI89" i="20"/>
  <c r="FH89" i="20"/>
  <c r="FG89" i="20"/>
  <c r="FF89" i="20"/>
  <c r="FE89" i="20"/>
  <c r="FD89" i="20"/>
  <c r="FC89" i="20"/>
  <c r="FB89" i="20"/>
  <c r="FA89" i="20"/>
  <c r="EZ89" i="20"/>
  <c r="EY89" i="20"/>
  <c r="EX89" i="20"/>
  <c r="EW89" i="20"/>
  <c r="EV89" i="20"/>
  <c r="EU89" i="20"/>
  <c r="ET89" i="20"/>
  <c r="ES89" i="20"/>
  <c r="ER89" i="20"/>
  <c r="EQ89" i="20"/>
  <c r="EP89" i="20"/>
  <c r="EO89" i="20"/>
  <c r="EN89" i="20"/>
  <c r="EM89" i="20"/>
  <c r="EL89" i="20"/>
  <c r="EK89" i="20"/>
  <c r="EJ89" i="20"/>
  <c r="EI89" i="20"/>
  <c r="EH89" i="20"/>
  <c r="EG89" i="20"/>
  <c r="FO87" i="20"/>
  <c r="FN87" i="20"/>
  <c r="FM87" i="20"/>
  <c r="FL87" i="20"/>
  <c r="FK87" i="20"/>
  <c r="FJ87" i="20"/>
  <c r="FI87" i="20"/>
  <c r="FH87" i="20"/>
  <c r="FG87" i="20"/>
  <c r="FF87" i="20"/>
  <c r="FE87" i="20"/>
  <c r="FD87" i="20"/>
  <c r="FC87" i="20"/>
  <c r="FB87" i="20"/>
  <c r="FA87" i="20"/>
  <c r="EZ87" i="20"/>
  <c r="EY87" i="20"/>
  <c r="EX87" i="20"/>
  <c r="EW87" i="20"/>
  <c r="EV87" i="20"/>
  <c r="EU87" i="20"/>
  <c r="ET87" i="20"/>
  <c r="ES87" i="20"/>
  <c r="ER87" i="20"/>
  <c r="EQ87" i="20"/>
  <c r="EP87" i="20"/>
  <c r="EO87" i="20"/>
  <c r="EN87" i="20"/>
  <c r="EM87" i="20"/>
  <c r="EL87" i="20"/>
  <c r="EK87" i="20"/>
  <c r="EJ87" i="20"/>
  <c r="EI87" i="20"/>
  <c r="EH87" i="20"/>
  <c r="EG87" i="20"/>
  <c r="FO83" i="20"/>
  <c r="FN83" i="20"/>
  <c r="FM83" i="20"/>
  <c r="FL83" i="20"/>
  <c r="FK83" i="20"/>
  <c r="FJ83" i="20"/>
  <c r="FI83" i="20"/>
  <c r="FH83" i="20"/>
  <c r="FG83" i="20"/>
  <c r="FF83" i="20"/>
  <c r="FE83" i="20"/>
  <c r="FD83" i="20"/>
  <c r="FC83" i="20"/>
  <c r="FB83" i="20"/>
  <c r="FA83" i="20"/>
  <c r="EZ83" i="20"/>
  <c r="EY83" i="20"/>
  <c r="EX83" i="20"/>
  <c r="EW83" i="20"/>
  <c r="EV83" i="20"/>
  <c r="EU83" i="20"/>
  <c r="ET83" i="20"/>
  <c r="ES83" i="20"/>
  <c r="ER83" i="20"/>
  <c r="EQ83" i="20"/>
  <c r="EP83" i="20"/>
  <c r="EO83" i="20"/>
  <c r="EN83" i="20"/>
  <c r="EM83" i="20"/>
  <c r="EL83" i="20"/>
  <c r="EK83" i="20"/>
  <c r="EJ83" i="20"/>
  <c r="EI83" i="20"/>
  <c r="EH83" i="20"/>
  <c r="EG83" i="20"/>
  <c r="FO81" i="20"/>
  <c r="FN81" i="20"/>
  <c r="FM81" i="20"/>
  <c r="FL81" i="20"/>
  <c r="FK81" i="20"/>
  <c r="FJ81" i="20"/>
  <c r="FI81" i="20"/>
  <c r="FH81" i="20"/>
  <c r="FG81" i="20"/>
  <c r="FF81" i="20"/>
  <c r="FE81" i="20"/>
  <c r="FD81" i="20"/>
  <c r="FC81" i="20"/>
  <c r="FB81" i="20"/>
  <c r="FA81" i="20"/>
  <c r="EZ81" i="20"/>
  <c r="EY81" i="20"/>
  <c r="EX81" i="20"/>
  <c r="EW81" i="20"/>
  <c r="EV81" i="20"/>
  <c r="EU81" i="20"/>
  <c r="ET81" i="20"/>
  <c r="ES81" i="20"/>
  <c r="ER81" i="20"/>
  <c r="EQ81" i="20"/>
  <c r="EP81" i="20"/>
  <c r="EO81" i="20"/>
  <c r="EN81" i="20"/>
  <c r="EM81" i="20"/>
  <c r="EL81" i="20"/>
  <c r="EK81" i="20"/>
  <c r="EJ81" i="20"/>
  <c r="EI81" i="20"/>
  <c r="EH81" i="20"/>
  <c r="EG81" i="20"/>
  <c r="FO77" i="20"/>
  <c r="FN77" i="20"/>
  <c r="FM77" i="20"/>
  <c r="FL77" i="20"/>
  <c r="FK77" i="20"/>
  <c r="FJ77" i="20"/>
  <c r="FI77" i="20"/>
  <c r="FH77" i="20"/>
  <c r="FG77" i="20"/>
  <c r="FF77" i="20"/>
  <c r="FE77" i="20"/>
  <c r="FD77" i="20"/>
  <c r="FC77" i="20"/>
  <c r="FB77" i="20"/>
  <c r="FA77" i="20"/>
  <c r="EZ77" i="20"/>
  <c r="EY77" i="20"/>
  <c r="EX77" i="20"/>
  <c r="EW77" i="20"/>
  <c r="EV77" i="20"/>
  <c r="EU77" i="20"/>
  <c r="ET77" i="20"/>
  <c r="ES77" i="20"/>
  <c r="ER77" i="20"/>
  <c r="EQ77" i="20"/>
  <c r="EP77" i="20"/>
  <c r="EO77" i="20"/>
  <c r="EN77" i="20"/>
  <c r="EM77" i="20"/>
  <c r="EL77" i="20"/>
  <c r="EK77" i="20"/>
  <c r="EJ77" i="20"/>
  <c r="EI77" i="20"/>
  <c r="EH77" i="20"/>
  <c r="EG77" i="20"/>
  <c r="FO75" i="20"/>
  <c r="FN75" i="20"/>
  <c r="FM75" i="20"/>
  <c r="FL75" i="20"/>
  <c r="FK75" i="20"/>
  <c r="FJ75" i="20"/>
  <c r="FI75" i="20"/>
  <c r="FH75" i="20"/>
  <c r="FG75" i="20"/>
  <c r="FF75" i="20"/>
  <c r="FE75" i="20"/>
  <c r="FD75" i="20"/>
  <c r="FC75" i="20"/>
  <c r="FB75" i="20"/>
  <c r="FA75" i="20"/>
  <c r="EZ75" i="20"/>
  <c r="EY75" i="20"/>
  <c r="EX75" i="20"/>
  <c r="EW75" i="20"/>
  <c r="EV75" i="20"/>
  <c r="EU75" i="20"/>
  <c r="ET75" i="20"/>
  <c r="ES75" i="20"/>
  <c r="ER75" i="20"/>
  <c r="EQ75" i="20"/>
  <c r="EP75" i="20"/>
  <c r="EO75" i="20"/>
  <c r="EN75" i="20"/>
  <c r="EM75" i="20"/>
  <c r="EL75" i="20"/>
  <c r="EK75" i="20"/>
  <c r="EJ75" i="20"/>
  <c r="EI75" i="20"/>
  <c r="EH75" i="20"/>
  <c r="EG75" i="20"/>
  <c r="FO73" i="20"/>
  <c r="FN73" i="20"/>
  <c r="FM73" i="20"/>
  <c r="FL73" i="20"/>
  <c r="FK73" i="20"/>
  <c r="FJ73" i="20"/>
  <c r="FI73" i="20"/>
  <c r="FH73" i="20"/>
  <c r="FG73" i="20"/>
  <c r="FF73" i="20"/>
  <c r="FE73" i="20"/>
  <c r="FD73" i="20"/>
  <c r="FC73" i="20"/>
  <c r="FB73" i="20"/>
  <c r="FA73" i="20"/>
  <c r="EZ73" i="20"/>
  <c r="EY73" i="20"/>
  <c r="EX73" i="20"/>
  <c r="EW73" i="20"/>
  <c r="EV73" i="20"/>
  <c r="EU73" i="20"/>
  <c r="ET73" i="20"/>
  <c r="ES73" i="20"/>
  <c r="ER73" i="20"/>
  <c r="EQ73" i="20"/>
  <c r="EP73" i="20"/>
  <c r="EO73" i="20"/>
  <c r="EN73" i="20"/>
  <c r="EM73" i="20"/>
  <c r="EL73" i="20"/>
  <c r="EK73" i="20"/>
  <c r="EJ73" i="20"/>
  <c r="EI73" i="20"/>
  <c r="EH73" i="20"/>
  <c r="EG73" i="20"/>
  <c r="FO71" i="20"/>
  <c r="FN71" i="20"/>
  <c r="FM71" i="20"/>
  <c r="FL71" i="20"/>
  <c r="FK71" i="20"/>
  <c r="FJ71" i="20"/>
  <c r="FI71" i="20"/>
  <c r="FH71" i="20"/>
  <c r="FG71" i="20"/>
  <c r="FF71" i="20"/>
  <c r="FE71" i="20"/>
  <c r="FD71" i="20"/>
  <c r="FC71" i="20"/>
  <c r="FB71" i="20"/>
  <c r="FA71" i="20"/>
  <c r="EZ71" i="20"/>
  <c r="EY71" i="20"/>
  <c r="EX71" i="20"/>
  <c r="EW71" i="20"/>
  <c r="EV71" i="20"/>
  <c r="EU71" i="20"/>
  <c r="ET71" i="20"/>
  <c r="ES71" i="20"/>
  <c r="ER71" i="20"/>
  <c r="EQ71" i="20"/>
  <c r="EP71" i="20"/>
  <c r="EO71" i="20"/>
  <c r="EN71" i="20"/>
  <c r="EM71" i="20"/>
  <c r="EL71" i="20"/>
  <c r="EK71" i="20"/>
  <c r="EJ71" i="20"/>
  <c r="EI71" i="20"/>
  <c r="EH71" i="20"/>
  <c r="EG71" i="20"/>
  <c r="FO67" i="20"/>
  <c r="FN67" i="20"/>
  <c r="FM67" i="20"/>
  <c r="FL67" i="20"/>
  <c r="FK67" i="20"/>
  <c r="FJ67" i="20"/>
  <c r="FI67" i="20"/>
  <c r="FH67" i="20"/>
  <c r="FG67" i="20"/>
  <c r="FF67" i="20"/>
  <c r="FE67" i="20"/>
  <c r="FD67" i="20"/>
  <c r="FC67" i="20"/>
  <c r="FB67" i="20"/>
  <c r="FA67" i="20"/>
  <c r="EZ67" i="20"/>
  <c r="EY67" i="20"/>
  <c r="EX67" i="20"/>
  <c r="EW67" i="20"/>
  <c r="EV67" i="20"/>
  <c r="EU67" i="20"/>
  <c r="ET67" i="20"/>
  <c r="ES67" i="20"/>
  <c r="ER67" i="20"/>
  <c r="EQ67" i="20"/>
  <c r="EP67" i="20"/>
  <c r="EO67" i="20"/>
  <c r="EN67" i="20"/>
  <c r="EM67" i="20"/>
  <c r="EL67" i="20"/>
  <c r="EK67" i="20"/>
  <c r="EJ67" i="20"/>
  <c r="EI67" i="20"/>
  <c r="EH67" i="20"/>
  <c r="EG67" i="20"/>
  <c r="FO65" i="20"/>
  <c r="FN65" i="20"/>
  <c r="FM65" i="20"/>
  <c r="FL65" i="20"/>
  <c r="FK65" i="20"/>
  <c r="FJ65" i="20"/>
  <c r="FI65" i="20"/>
  <c r="FH65" i="20"/>
  <c r="FG65" i="20"/>
  <c r="FF65" i="20"/>
  <c r="FE65" i="20"/>
  <c r="FD65" i="20"/>
  <c r="FC65" i="20"/>
  <c r="FB65" i="20"/>
  <c r="FA65" i="20"/>
  <c r="EZ65" i="20"/>
  <c r="EY65" i="20"/>
  <c r="EX65" i="20"/>
  <c r="EW65" i="20"/>
  <c r="EV65" i="20"/>
  <c r="EU65" i="20"/>
  <c r="ET65" i="20"/>
  <c r="ES65" i="20"/>
  <c r="ER65" i="20"/>
  <c r="EQ65" i="20"/>
  <c r="EP65" i="20"/>
  <c r="EO65" i="20"/>
  <c r="EN65" i="20"/>
  <c r="EM65" i="20"/>
  <c r="EL65" i="20"/>
  <c r="EK65" i="20"/>
  <c r="EJ65" i="20"/>
  <c r="EI65" i="20"/>
  <c r="EH65" i="20"/>
  <c r="EG65" i="20"/>
  <c r="FO61" i="20"/>
  <c r="FN61" i="20"/>
  <c r="FM61" i="20"/>
  <c r="FL61" i="20"/>
  <c r="FK61" i="20"/>
  <c r="FJ61" i="20"/>
  <c r="FI61" i="20"/>
  <c r="FH61" i="20"/>
  <c r="FG61" i="20"/>
  <c r="FF61" i="20"/>
  <c r="FE61" i="20"/>
  <c r="FD61" i="20"/>
  <c r="FC61" i="20"/>
  <c r="FB61" i="20"/>
  <c r="FA61" i="20"/>
  <c r="EZ61" i="20"/>
  <c r="EY61" i="20"/>
  <c r="EX61" i="20"/>
  <c r="EW61" i="20"/>
  <c r="EV61" i="20"/>
  <c r="EU61" i="20"/>
  <c r="ET61" i="20"/>
  <c r="ES61" i="20"/>
  <c r="ER61" i="20"/>
  <c r="EQ61" i="20"/>
  <c r="EP61" i="20"/>
  <c r="EO61" i="20"/>
  <c r="EN61" i="20"/>
  <c r="EM61" i="20"/>
  <c r="EL61" i="20"/>
  <c r="EK61" i="20"/>
  <c r="EJ61" i="20"/>
  <c r="EI61" i="20"/>
  <c r="EH61" i="20"/>
  <c r="EG61" i="20"/>
  <c r="FO59" i="20"/>
  <c r="FN59" i="20"/>
  <c r="FM59" i="20"/>
  <c r="FL59" i="20"/>
  <c r="FK59" i="20"/>
  <c r="FJ59" i="20"/>
  <c r="FI59" i="20"/>
  <c r="FH59" i="20"/>
  <c r="FG59" i="20"/>
  <c r="FF59" i="20"/>
  <c r="FE59" i="20"/>
  <c r="FD59" i="20"/>
  <c r="FC59" i="20"/>
  <c r="FB59" i="20"/>
  <c r="FA59" i="20"/>
  <c r="EZ59" i="20"/>
  <c r="EY59" i="20"/>
  <c r="EX59" i="20"/>
  <c r="EW59" i="20"/>
  <c r="EV59" i="20"/>
  <c r="EU59" i="20"/>
  <c r="ET59" i="20"/>
  <c r="ES59" i="20"/>
  <c r="ER59" i="20"/>
  <c r="EQ59" i="20"/>
  <c r="EP59" i="20"/>
  <c r="EO59" i="20"/>
  <c r="EN59" i="20"/>
  <c r="EM59" i="20"/>
  <c r="EL59" i="20"/>
  <c r="EK59" i="20"/>
  <c r="EJ59" i="20"/>
  <c r="EI59" i="20"/>
  <c r="EH59" i="20"/>
  <c r="EG59" i="20"/>
  <c r="FO57" i="20"/>
  <c r="FN57" i="20"/>
  <c r="FM57" i="20"/>
  <c r="FL57" i="20"/>
  <c r="FK57" i="20"/>
  <c r="FJ57" i="20"/>
  <c r="FI57" i="20"/>
  <c r="FH57" i="20"/>
  <c r="FG57" i="20"/>
  <c r="FF57" i="20"/>
  <c r="FE57" i="20"/>
  <c r="FD57" i="20"/>
  <c r="FC57" i="20"/>
  <c r="FB57" i="20"/>
  <c r="FA57" i="20"/>
  <c r="EZ57" i="20"/>
  <c r="EY57" i="20"/>
  <c r="EX57" i="20"/>
  <c r="EW57" i="20"/>
  <c r="EV57" i="20"/>
  <c r="EU57" i="20"/>
  <c r="ET57" i="20"/>
  <c r="ES57" i="20"/>
  <c r="ER57" i="20"/>
  <c r="EQ57" i="20"/>
  <c r="EP57" i="20"/>
  <c r="EO57" i="20"/>
  <c r="EN57" i="20"/>
  <c r="EM57" i="20"/>
  <c r="EL57" i="20"/>
  <c r="EK57" i="20"/>
  <c r="EJ57" i="20"/>
  <c r="EI57" i="20"/>
  <c r="EH57" i="20"/>
  <c r="EG57" i="20"/>
  <c r="FO55" i="20"/>
  <c r="FN55" i="20"/>
  <c r="FM55" i="20"/>
  <c r="FL55" i="20"/>
  <c r="FK55" i="20"/>
  <c r="FJ55" i="20"/>
  <c r="FI55" i="20"/>
  <c r="FH55" i="20"/>
  <c r="FG55" i="20"/>
  <c r="FF55" i="20"/>
  <c r="FE55" i="20"/>
  <c r="FD55" i="20"/>
  <c r="FC55" i="20"/>
  <c r="FB55" i="20"/>
  <c r="FA55" i="20"/>
  <c r="EZ55" i="20"/>
  <c r="EY55" i="20"/>
  <c r="EX55" i="20"/>
  <c r="EW55" i="20"/>
  <c r="EV55" i="20"/>
  <c r="EU55" i="20"/>
  <c r="ET55" i="20"/>
  <c r="ES55" i="20"/>
  <c r="ER55" i="20"/>
  <c r="EQ55" i="20"/>
  <c r="EP55" i="20"/>
  <c r="EO55" i="20"/>
  <c r="EN55" i="20"/>
  <c r="EM55" i="20"/>
  <c r="EL55" i="20"/>
  <c r="EK55" i="20"/>
  <c r="EJ55" i="20"/>
  <c r="EI55" i="20"/>
  <c r="EH55" i="20"/>
  <c r="EG55" i="20"/>
  <c r="EG33" i="20"/>
  <c r="FO51" i="20"/>
  <c r="FN51" i="20"/>
  <c r="FM51" i="20"/>
  <c r="FL51" i="20"/>
  <c r="FK51" i="20"/>
  <c r="FJ51" i="20"/>
  <c r="FI51" i="20"/>
  <c r="FH51" i="20"/>
  <c r="FG51" i="20"/>
  <c r="FF51" i="20"/>
  <c r="FE51" i="20"/>
  <c r="FD51" i="20"/>
  <c r="FC51" i="20"/>
  <c r="FB51" i="20"/>
  <c r="FA51" i="20"/>
  <c r="EZ51" i="20"/>
  <c r="EY51" i="20"/>
  <c r="EX51" i="20"/>
  <c r="EW51" i="20"/>
  <c r="EV51" i="20"/>
  <c r="EU51" i="20"/>
  <c r="ET51" i="20"/>
  <c r="ES51" i="20"/>
  <c r="ER51" i="20"/>
  <c r="EQ51" i="20"/>
  <c r="EP51" i="20"/>
  <c r="EO51" i="20"/>
  <c r="EN51" i="20"/>
  <c r="EM51" i="20"/>
  <c r="EL51" i="20"/>
  <c r="EK51" i="20"/>
  <c r="EJ51" i="20"/>
  <c r="EI51" i="20"/>
  <c r="EH51" i="20"/>
  <c r="EG51" i="20"/>
  <c r="FO49" i="20"/>
  <c r="FN49" i="20"/>
  <c r="FM49" i="20"/>
  <c r="FL49" i="20"/>
  <c r="FK49" i="20"/>
  <c r="FJ49" i="20"/>
  <c r="FI49" i="20"/>
  <c r="FH49" i="20"/>
  <c r="FG49" i="20"/>
  <c r="FF49" i="20"/>
  <c r="FE49" i="20"/>
  <c r="FD49" i="20"/>
  <c r="FC49" i="20"/>
  <c r="FB49" i="20"/>
  <c r="FA49" i="20"/>
  <c r="EZ49" i="20"/>
  <c r="EY49" i="20"/>
  <c r="EX49" i="20"/>
  <c r="EW49" i="20"/>
  <c r="EV49" i="20"/>
  <c r="EU49" i="20"/>
  <c r="ET49" i="20"/>
  <c r="ES49" i="20"/>
  <c r="ER49" i="20"/>
  <c r="EQ49" i="20"/>
  <c r="EP49" i="20"/>
  <c r="EO49" i="20"/>
  <c r="EN49" i="20"/>
  <c r="EM49" i="20"/>
  <c r="EL49" i="20"/>
  <c r="EK49" i="20"/>
  <c r="EJ49" i="20"/>
  <c r="EI49" i="20"/>
  <c r="EH49" i="20"/>
  <c r="EG49" i="20"/>
  <c r="FO45" i="20"/>
  <c r="FN45" i="20"/>
  <c r="FM45" i="20"/>
  <c r="FL45" i="20"/>
  <c r="FK45" i="20"/>
  <c r="FJ45" i="20"/>
  <c r="FI45" i="20"/>
  <c r="FH45" i="20"/>
  <c r="FG45" i="20"/>
  <c r="FF45" i="20"/>
  <c r="FE45" i="20"/>
  <c r="FD45" i="20"/>
  <c r="FC45" i="20"/>
  <c r="FB45" i="20"/>
  <c r="FA45" i="20"/>
  <c r="EZ45" i="20"/>
  <c r="EY45" i="20"/>
  <c r="EX45" i="20"/>
  <c r="EW45" i="20"/>
  <c r="EV45" i="20"/>
  <c r="EU45" i="20"/>
  <c r="ET45" i="20"/>
  <c r="ES45" i="20"/>
  <c r="ER45" i="20"/>
  <c r="EQ45" i="20"/>
  <c r="EP45" i="20"/>
  <c r="EO45" i="20"/>
  <c r="EN45" i="20"/>
  <c r="EM45" i="20"/>
  <c r="EL45" i="20"/>
  <c r="EK45" i="20"/>
  <c r="EJ45" i="20"/>
  <c r="EI45" i="20"/>
  <c r="EH45" i="20"/>
  <c r="EG45" i="20"/>
  <c r="FO43" i="20"/>
  <c r="FN43" i="20"/>
  <c r="FM43" i="20"/>
  <c r="FL43" i="20"/>
  <c r="FK43" i="20"/>
  <c r="FJ43" i="20"/>
  <c r="FI43" i="20"/>
  <c r="FH43" i="20"/>
  <c r="FG43" i="20"/>
  <c r="FF43" i="20"/>
  <c r="FE43" i="20"/>
  <c r="FD43" i="20"/>
  <c r="FC43" i="20"/>
  <c r="FB43" i="20"/>
  <c r="FA43" i="20"/>
  <c r="EZ43" i="20"/>
  <c r="EY43" i="20"/>
  <c r="EX43" i="20"/>
  <c r="EW43" i="20"/>
  <c r="EV43" i="20"/>
  <c r="EU43" i="20"/>
  <c r="ET43" i="20"/>
  <c r="ES43" i="20"/>
  <c r="ER43" i="20"/>
  <c r="EQ43" i="20"/>
  <c r="EP43" i="20"/>
  <c r="EO43" i="20"/>
  <c r="EN43" i="20"/>
  <c r="EM43" i="20"/>
  <c r="EL43" i="20"/>
  <c r="EK43" i="20"/>
  <c r="EJ43" i="20"/>
  <c r="EI43" i="20"/>
  <c r="EH43" i="20"/>
  <c r="EG43" i="20"/>
  <c r="FO41" i="20"/>
  <c r="FN41" i="20"/>
  <c r="FM41" i="20"/>
  <c r="FL41" i="20"/>
  <c r="FK41" i="20"/>
  <c r="FJ41" i="20"/>
  <c r="FI41" i="20"/>
  <c r="FH41" i="20"/>
  <c r="FG41" i="20"/>
  <c r="FF41" i="20"/>
  <c r="FE41" i="20"/>
  <c r="FD41" i="20"/>
  <c r="FC41" i="20"/>
  <c r="FB41" i="20"/>
  <c r="FA41" i="20"/>
  <c r="EZ41" i="20"/>
  <c r="EY41" i="20"/>
  <c r="EX41" i="20"/>
  <c r="EW41" i="20"/>
  <c r="EV41" i="20"/>
  <c r="EU41" i="20"/>
  <c r="ET41" i="20"/>
  <c r="ES41" i="20"/>
  <c r="ER41" i="20"/>
  <c r="EQ41" i="20"/>
  <c r="EP41" i="20"/>
  <c r="EO41" i="20"/>
  <c r="EN41" i="20"/>
  <c r="EM41" i="20"/>
  <c r="EL41" i="20"/>
  <c r="EK41" i="20"/>
  <c r="EJ41" i="20"/>
  <c r="EI41" i="20"/>
  <c r="EH41" i="20"/>
  <c r="EG41" i="20"/>
  <c r="FO39" i="20"/>
  <c r="FN39" i="20"/>
  <c r="FM39" i="20"/>
  <c r="FL39" i="20"/>
  <c r="FK39" i="20"/>
  <c r="FJ39" i="20"/>
  <c r="FI39" i="20"/>
  <c r="FH39" i="20"/>
  <c r="FG39" i="20"/>
  <c r="FF39" i="20"/>
  <c r="FE39" i="20"/>
  <c r="FD39" i="20"/>
  <c r="FC39" i="20"/>
  <c r="FB39" i="20"/>
  <c r="FA39" i="20"/>
  <c r="EZ39" i="20"/>
  <c r="EY39" i="20"/>
  <c r="EX39" i="20"/>
  <c r="EW39" i="20"/>
  <c r="EV39" i="20"/>
  <c r="EU39" i="20"/>
  <c r="ET39" i="20"/>
  <c r="ES39" i="20"/>
  <c r="ER39" i="20"/>
  <c r="EQ39" i="20"/>
  <c r="EP39" i="20"/>
  <c r="EO39" i="20"/>
  <c r="EN39" i="20"/>
  <c r="EM39" i="20"/>
  <c r="EL39" i="20"/>
  <c r="EK39" i="20"/>
  <c r="EJ39" i="20"/>
  <c r="EI39" i="20"/>
  <c r="EH39" i="20"/>
  <c r="EG39" i="20"/>
  <c r="FA23" i="20"/>
  <c r="ED147" i="20"/>
  <c r="EC147" i="20"/>
  <c r="EB147" i="20"/>
  <c r="EA147" i="20"/>
  <c r="DZ147" i="20"/>
  <c r="DY147" i="20"/>
  <c r="DX147" i="20"/>
  <c r="DW147" i="20"/>
  <c r="DV147" i="20"/>
  <c r="DU147" i="20"/>
  <c r="DT147" i="20"/>
  <c r="DS147" i="20"/>
  <c r="DR147" i="20"/>
  <c r="DQ147" i="20"/>
  <c r="DP147" i="20"/>
  <c r="DO147" i="20"/>
  <c r="DN147" i="20"/>
  <c r="DM147" i="20"/>
  <c r="DL147" i="20"/>
  <c r="DK147" i="20"/>
  <c r="DJ147" i="20"/>
  <c r="DI147" i="20"/>
  <c r="DH147" i="20"/>
  <c r="DG147" i="20"/>
  <c r="DF147" i="20"/>
  <c r="DE147" i="20"/>
  <c r="DD147" i="20"/>
  <c r="DC147" i="20"/>
  <c r="DB147" i="20"/>
  <c r="DA147" i="20"/>
  <c r="CZ147" i="20"/>
  <c r="CY147" i="20"/>
  <c r="CX147" i="20"/>
  <c r="CW147" i="20"/>
  <c r="ED145" i="20"/>
  <c r="EC145" i="20"/>
  <c r="EB145" i="20"/>
  <c r="EA145" i="20"/>
  <c r="DZ145" i="20"/>
  <c r="DY145" i="20"/>
  <c r="DX145" i="20"/>
  <c r="DW145" i="20"/>
  <c r="DV145" i="20"/>
  <c r="DU145" i="20"/>
  <c r="DT145" i="20"/>
  <c r="DS145" i="20"/>
  <c r="DR145" i="20"/>
  <c r="DQ145" i="20"/>
  <c r="DP145" i="20"/>
  <c r="DO145" i="20"/>
  <c r="DN145" i="20"/>
  <c r="DM145" i="20"/>
  <c r="DL145" i="20"/>
  <c r="DK145" i="20"/>
  <c r="DJ145" i="20"/>
  <c r="DI145" i="20"/>
  <c r="DH145" i="20"/>
  <c r="DG145" i="20"/>
  <c r="DF145" i="20"/>
  <c r="DE145" i="20"/>
  <c r="DD145" i="20"/>
  <c r="DC145" i="20"/>
  <c r="DB145" i="20"/>
  <c r="DA145" i="20"/>
  <c r="CZ145" i="20"/>
  <c r="CY145" i="20"/>
  <c r="CX145" i="20"/>
  <c r="CW145" i="20"/>
  <c r="ED141" i="20"/>
  <c r="EC141" i="20"/>
  <c r="EB141" i="20"/>
  <c r="EA141" i="20"/>
  <c r="DZ141" i="20"/>
  <c r="DY141" i="20"/>
  <c r="DX141" i="20"/>
  <c r="DW141" i="20"/>
  <c r="DV141" i="20"/>
  <c r="DU141" i="20"/>
  <c r="DT141" i="20"/>
  <c r="DS141" i="20"/>
  <c r="DR141" i="20"/>
  <c r="DQ141" i="20"/>
  <c r="DP141" i="20"/>
  <c r="DO141" i="20"/>
  <c r="DN141" i="20"/>
  <c r="DM141" i="20"/>
  <c r="DL141" i="20"/>
  <c r="DK141" i="20"/>
  <c r="DJ141" i="20"/>
  <c r="DI141" i="20"/>
  <c r="DH141" i="20"/>
  <c r="DG141" i="20"/>
  <c r="DF141" i="20"/>
  <c r="DE141" i="20"/>
  <c r="DD141" i="20"/>
  <c r="DC141" i="20"/>
  <c r="DB141" i="20"/>
  <c r="DA141" i="20"/>
  <c r="CZ141" i="20"/>
  <c r="CY141" i="20"/>
  <c r="CX141" i="20"/>
  <c r="CW141" i="20"/>
  <c r="ED139" i="20"/>
  <c r="EC139" i="20"/>
  <c r="EB139" i="20"/>
  <c r="EA139" i="20"/>
  <c r="DZ139" i="20"/>
  <c r="DY139" i="20"/>
  <c r="DX139" i="20"/>
  <c r="DW139" i="20"/>
  <c r="DV139" i="20"/>
  <c r="DU139" i="20"/>
  <c r="DT139" i="20"/>
  <c r="DS139" i="20"/>
  <c r="DR139" i="20"/>
  <c r="DQ139" i="20"/>
  <c r="DP139" i="20"/>
  <c r="DO139" i="20"/>
  <c r="DN139" i="20"/>
  <c r="DM139" i="20"/>
  <c r="DL139" i="20"/>
  <c r="DK139" i="20"/>
  <c r="DJ139" i="20"/>
  <c r="DI139" i="20"/>
  <c r="DH139" i="20"/>
  <c r="DG139" i="20"/>
  <c r="DF139" i="20"/>
  <c r="DE139" i="20"/>
  <c r="DD139" i="20"/>
  <c r="DC139" i="20"/>
  <c r="DB139" i="20"/>
  <c r="DA139" i="20"/>
  <c r="CZ139" i="20"/>
  <c r="CY139" i="20"/>
  <c r="CX139" i="20"/>
  <c r="CW139" i="20"/>
  <c r="ED137" i="20"/>
  <c r="EC137" i="20"/>
  <c r="EB137" i="20"/>
  <c r="EA137" i="20"/>
  <c r="DZ137" i="20"/>
  <c r="DY137" i="20"/>
  <c r="DX137" i="20"/>
  <c r="DW137" i="20"/>
  <c r="DV137" i="20"/>
  <c r="DU137" i="20"/>
  <c r="DT137" i="20"/>
  <c r="DS137" i="20"/>
  <c r="DR137" i="20"/>
  <c r="DQ137" i="20"/>
  <c r="DP137" i="20"/>
  <c r="DO137" i="20"/>
  <c r="DN137" i="20"/>
  <c r="DM137" i="20"/>
  <c r="DL137" i="20"/>
  <c r="DK137" i="20"/>
  <c r="DJ137" i="20"/>
  <c r="DI137" i="20"/>
  <c r="DH137" i="20"/>
  <c r="DG137" i="20"/>
  <c r="DF137" i="20"/>
  <c r="DE137" i="20"/>
  <c r="DD137" i="20"/>
  <c r="DC137" i="20"/>
  <c r="DB137" i="20"/>
  <c r="DA137" i="20"/>
  <c r="CZ137" i="20"/>
  <c r="CY137" i="20"/>
  <c r="CX137" i="20"/>
  <c r="CW137" i="20"/>
  <c r="ED135" i="20"/>
  <c r="EC135" i="20"/>
  <c r="EB135" i="20"/>
  <c r="EA135" i="20"/>
  <c r="DZ135" i="20"/>
  <c r="DY135" i="20"/>
  <c r="DX135" i="20"/>
  <c r="DW135" i="20"/>
  <c r="DV135" i="20"/>
  <c r="DU135" i="20"/>
  <c r="DT135" i="20"/>
  <c r="DS135" i="20"/>
  <c r="DR135" i="20"/>
  <c r="DQ135" i="20"/>
  <c r="DP135" i="20"/>
  <c r="DO135" i="20"/>
  <c r="DN135" i="20"/>
  <c r="DM135" i="20"/>
  <c r="DL135" i="20"/>
  <c r="DK135" i="20"/>
  <c r="DJ135" i="20"/>
  <c r="DI135" i="20"/>
  <c r="DH135" i="20"/>
  <c r="DG135" i="20"/>
  <c r="DF135" i="20"/>
  <c r="DE135" i="20"/>
  <c r="DD135" i="20"/>
  <c r="DC135" i="20"/>
  <c r="DB135" i="20"/>
  <c r="DA135" i="20"/>
  <c r="CZ135" i="20"/>
  <c r="CY135" i="20"/>
  <c r="CX135" i="20"/>
  <c r="CW135" i="20"/>
  <c r="ED133" i="20"/>
  <c r="EC133" i="20"/>
  <c r="EB133" i="20"/>
  <c r="EA133" i="20"/>
  <c r="DZ133" i="20"/>
  <c r="DY133" i="20"/>
  <c r="DX133" i="20"/>
  <c r="DW133" i="20"/>
  <c r="DV133" i="20"/>
  <c r="DU133" i="20"/>
  <c r="DT133" i="20"/>
  <c r="DS133" i="20"/>
  <c r="DR133" i="20"/>
  <c r="DQ133" i="20"/>
  <c r="DP133" i="20"/>
  <c r="DO133" i="20"/>
  <c r="DN133" i="20"/>
  <c r="DM133" i="20"/>
  <c r="DL133" i="20"/>
  <c r="DK133" i="20"/>
  <c r="DJ133" i="20"/>
  <c r="DI133" i="20"/>
  <c r="DH133" i="20"/>
  <c r="DG133" i="20"/>
  <c r="DF133" i="20"/>
  <c r="DE133" i="20"/>
  <c r="DD133" i="20"/>
  <c r="DC133" i="20"/>
  <c r="DB133" i="20"/>
  <c r="DA133" i="20"/>
  <c r="CZ133" i="20"/>
  <c r="CY133" i="20"/>
  <c r="CX133" i="20"/>
  <c r="CW133" i="20"/>
  <c r="ED131" i="20"/>
  <c r="EC131" i="20"/>
  <c r="EB131" i="20"/>
  <c r="EA131" i="20"/>
  <c r="DZ131" i="20"/>
  <c r="DY131" i="20"/>
  <c r="DX131" i="20"/>
  <c r="DW131" i="20"/>
  <c r="DV131" i="20"/>
  <c r="DU131" i="20"/>
  <c r="DT131" i="20"/>
  <c r="DS131" i="20"/>
  <c r="DR131" i="20"/>
  <c r="DQ131" i="20"/>
  <c r="DP131" i="20"/>
  <c r="DO131" i="20"/>
  <c r="DN131" i="20"/>
  <c r="DM131" i="20"/>
  <c r="DL131" i="20"/>
  <c r="DK131" i="20"/>
  <c r="DJ131" i="20"/>
  <c r="DI131" i="20"/>
  <c r="DH131" i="20"/>
  <c r="DG131" i="20"/>
  <c r="DF131" i="20"/>
  <c r="DE131" i="20"/>
  <c r="DD131" i="20"/>
  <c r="DC131" i="20"/>
  <c r="DB131" i="20"/>
  <c r="DA131" i="20"/>
  <c r="CZ131" i="20"/>
  <c r="CY131" i="20"/>
  <c r="CX131" i="20"/>
  <c r="CW131" i="20"/>
  <c r="ED129" i="20"/>
  <c r="EC129" i="20"/>
  <c r="EB129" i="20"/>
  <c r="EA129" i="20"/>
  <c r="DZ129" i="20"/>
  <c r="DY129" i="20"/>
  <c r="DX129" i="20"/>
  <c r="DW129" i="20"/>
  <c r="DV129" i="20"/>
  <c r="DU129" i="20"/>
  <c r="DT129" i="20"/>
  <c r="DS129" i="20"/>
  <c r="DR129" i="20"/>
  <c r="DQ129" i="20"/>
  <c r="DP129" i="20"/>
  <c r="DO129" i="20"/>
  <c r="DN129" i="20"/>
  <c r="DM129" i="20"/>
  <c r="DL129" i="20"/>
  <c r="DK129" i="20"/>
  <c r="DJ129" i="20"/>
  <c r="DI129" i="20"/>
  <c r="DH129" i="20"/>
  <c r="DG129" i="20"/>
  <c r="DF129" i="20"/>
  <c r="DE129" i="20"/>
  <c r="DD129" i="20"/>
  <c r="DC129" i="20"/>
  <c r="DB129" i="20"/>
  <c r="DA129" i="20"/>
  <c r="CZ129" i="20"/>
  <c r="CY129" i="20"/>
  <c r="CX129" i="20"/>
  <c r="CW129" i="20"/>
  <c r="ED125" i="20"/>
  <c r="EC125" i="20"/>
  <c r="EB125" i="20"/>
  <c r="EA125" i="20"/>
  <c r="DZ125" i="20"/>
  <c r="DY125" i="20"/>
  <c r="DX125" i="20"/>
  <c r="DW125" i="20"/>
  <c r="DV125" i="20"/>
  <c r="DU125" i="20"/>
  <c r="DT125" i="20"/>
  <c r="DS125" i="20"/>
  <c r="DR125" i="20"/>
  <c r="DQ125" i="20"/>
  <c r="DP125" i="20"/>
  <c r="DO125" i="20"/>
  <c r="DN125" i="20"/>
  <c r="DM125" i="20"/>
  <c r="DL125" i="20"/>
  <c r="DK125" i="20"/>
  <c r="DJ125" i="20"/>
  <c r="DI125" i="20"/>
  <c r="DH125" i="20"/>
  <c r="DG125" i="20"/>
  <c r="DF125" i="20"/>
  <c r="DE125" i="20"/>
  <c r="DD125" i="20"/>
  <c r="DC125" i="20"/>
  <c r="DB125" i="20"/>
  <c r="DA125" i="20"/>
  <c r="CZ125" i="20"/>
  <c r="CY125" i="20"/>
  <c r="CX125" i="20"/>
  <c r="CW125" i="20"/>
  <c r="ED123" i="20"/>
  <c r="EC123" i="20"/>
  <c r="EB123" i="20"/>
  <c r="EA123" i="20"/>
  <c r="DZ123" i="20"/>
  <c r="DY123" i="20"/>
  <c r="DX123" i="20"/>
  <c r="DW123" i="20"/>
  <c r="DV123" i="20"/>
  <c r="DU123" i="20"/>
  <c r="DT123" i="20"/>
  <c r="DS123" i="20"/>
  <c r="DR123" i="20"/>
  <c r="DQ123" i="20"/>
  <c r="DP123" i="20"/>
  <c r="DO123" i="20"/>
  <c r="DN123" i="20"/>
  <c r="DM123" i="20"/>
  <c r="DL123" i="20"/>
  <c r="DK123" i="20"/>
  <c r="DJ123" i="20"/>
  <c r="DI123" i="20"/>
  <c r="DH123" i="20"/>
  <c r="DG123" i="20"/>
  <c r="DF123" i="20"/>
  <c r="DE123" i="20"/>
  <c r="DD123" i="20"/>
  <c r="DC123" i="20"/>
  <c r="DB123" i="20"/>
  <c r="DA123" i="20"/>
  <c r="CZ123" i="20"/>
  <c r="CY123" i="20"/>
  <c r="CX123" i="20"/>
  <c r="CW123" i="20"/>
  <c r="ED121" i="20"/>
  <c r="EC121" i="20"/>
  <c r="EB121" i="20"/>
  <c r="EA121" i="20"/>
  <c r="DZ121" i="20"/>
  <c r="DY121" i="20"/>
  <c r="DX121" i="20"/>
  <c r="DW121" i="20"/>
  <c r="DV121" i="20"/>
  <c r="DU121" i="20"/>
  <c r="DT121" i="20"/>
  <c r="DS121" i="20"/>
  <c r="DR121" i="20"/>
  <c r="DQ121" i="20"/>
  <c r="DP121" i="20"/>
  <c r="DO121" i="20"/>
  <c r="DN121" i="20"/>
  <c r="DM121" i="20"/>
  <c r="DL121" i="20"/>
  <c r="DK121" i="20"/>
  <c r="DJ121" i="20"/>
  <c r="DI121" i="20"/>
  <c r="DH121" i="20"/>
  <c r="DG121" i="20"/>
  <c r="DF121" i="20"/>
  <c r="DE121" i="20"/>
  <c r="DD121" i="20"/>
  <c r="DC121" i="20"/>
  <c r="DB121" i="20"/>
  <c r="DA121" i="20"/>
  <c r="CZ121" i="20"/>
  <c r="CY121" i="20"/>
  <c r="CX121" i="20"/>
  <c r="CW121" i="20"/>
  <c r="ED119" i="20"/>
  <c r="EC119" i="20"/>
  <c r="EB119" i="20"/>
  <c r="EA119" i="20"/>
  <c r="DZ119" i="20"/>
  <c r="DY119" i="20"/>
  <c r="DX119" i="20"/>
  <c r="DW119" i="20"/>
  <c r="DV119" i="20"/>
  <c r="DU119" i="20"/>
  <c r="DT119" i="20"/>
  <c r="DS119" i="20"/>
  <c r="DR119" i="20"/>
  <c r="DQ119" i="20"/>
  <c r="DP119" i="20"/>
  <c r="DO119" i="20"/>
  <c r="DN119" i="20"/>
  <c r="DM119" i="20"/>
  <c r="DL119" i="20"/>
  <c r="DK119" i="20"/>
  <c r="DJ119" i="20"/>
  <c r="DI119" i="20"/>
  <c r="DH119" i="20"/>
  <c r="DG119" i="20"/>
  <c r="DF119" i="20"/>
  <c r="DE119" i="20"/>
  <c r="DD119" i="20"/>
  <c r="DC119" i="20"/>
  <c r="DB119" i="20"/>
  <c r="DA119" i="20"/>
  <c r="CZ119" i="20"/>
  <c r="CY119" i="20"/>
  <c r="CX119" i="20"/>
  <c r="CW119" i="20"/>
  <c r="ED117" i="20"/>
  <c r="EC117" i="20"/>
  <c r="EB117" i="20"/>
  <c r="EA117" i="20"/>
  <c r="DZ117" i="20"/>
  <c r="DY117" i="20"/>
  <c r="DX117" i="20"/>
  <c r="DW117" i="20"/>
  <c r="DV117" i="20"/>
  <c r="DU117" i="20"/>
  <c r="DT117" i="20"/>
  <c r="DS117" i="20"/>
  <c r="DR117" i="20"/>
  <c r="DQ117" i="20"/>
  <c r="DP117" i="20"/>
  <c r="DO117" i="20"/>
  <c r="DN117" i="20"/>
  <c r="DM117" i="20"/>
  <c r="DL117" i="20"/>
  <c r="DK117" i="20"/>
  <c r="DJ117" i="20"/>
  <c r="DI117" i="20"/>
  <c r="DH117" i="20"/>
  <c r="DG117" i="20"/>
  <c r="DF117" i="20"/>
  <c r="DE117" i="20"/>
  <c r="DD117" i="20"/>
  <c r="DC117" i="20"/>
  <c r="DB117" i="20"/>
  <c r="DA117" i="20"/>
  <c r="CZ117" i="20"/>
  <c r="CY117" i="20"/>
  <c r="CX117" i="20"/>
  <c r="CW117" i="20"/>
  <c r="ED115" i="20"/>
  <c r="EC115" i="20"/>
  <c r="EB115" i="20"/>
  <c r="EA115" i="20"/>
  <c r="DZ115" i="20"/>
  <c r="DY115" i="20"/>
  <c r="DX115" i="20"/>
  <c r="DW115" i="20"/>
  <c r="DV115" i="20"/>
  <c r="DU115" i="20"/>
  <c r="DT115" i="20"/>
  <c r="DS115" i="20"/>
  <c r="DR115" i="20"/>
  <c r="DQ115" i="20"/>
  <c r="DP115" i="20"/>
  <c r="DO115" i="20"/>
  <c r="DN115" i="20"/>
  <c r="DM115" i="20"/>
  <c r="DL115" i="20"/>
  <c r="DK115" i="20"/>
  <c r="DJ115" i="20"/>
  <c r="DI115" i="20"/>
  <c r="DH115" i="20"/>
  <c r="DG115" i="20"/>
  <c r="DF115" i="20"/>
  <c r="DE115" i="20"/>
  <c r="DD115" i="20"/>
  <c r="DC115" i="20"/>
  <c r="DB115" i="20"/>
  <c r="DA115" i="20"/>
  <c r="CZ115" i="20"/>
  <c r="CY115" i="20"/>
  <c r="CX115" i="20"/>
  <c r="CW115" i="20"/>
  <c r="ED113" i="20"/>
  <c r="EC113" i="20"/>
  <c r="EB113" i="20"/>
  <c r="EA113" i="20"/>
  <c r="DZ113" i="20"/>
  <c r="DY113" i="20"/>
  <c r="DX113" i="20"/>
  <c r="DW113" i="20"/>
  <c r="DV113" i="20"/>
  <c r="DU113" i="20"/>
  <c r="DT113" i="20"/>
  <c r="DS113" i="20"/>
  <c r="DR113" i="20"/>
  <c r="DQ113" i="20"/>
  <c r="DP113" i="20"/>
  <c r="DO113" i="20"/>
  <c r="DN113" i="20"/>
  <c r="DM113" i="20"/>
  <c r="DL113" i="20"/>
  <c r="DK113" i="20"/>
  <c r="DJ113" i="20"/>
  <c r="DI113" i="20"/>
  <c r="DH113" i="20"/>
  <c r="DG113" i="20"/>
  <c r="DF113" i="20"/>
  <c r="DE113" i="20"/>
  <c r="DD113" i="20"/>
  <c r="DC113" i="20"/>
  <c r="DB113" i="20"/>
  <c r="DA113" i="20"/>
  <c r="CZ113" i="20"/>
  <c r="CY113" i="20"/>
  <c r="CX113" i="20"/>
  <c r="CW113" i="20"/>
  <c r="ED109" i="20"/>
  <c r="EC109" i="20"/>
  <c r="EB109" i="20"/>
  <c r="EA109" i="20"/>
  <c r="DZ109" i="20"/>
  <c r="DY109" i="20"/>
  <c r="DX109" i="20"/>
  <c r="DW109" i="20"/>
  <c r="DV109" i="20"/>
  <c r="DU109" i="20"/>
  <c r="DT109" i="20"/>
  <c r="DS109" i="20"/>
  <c r="DR109" i="20"/>
  <c r="DQ109" i="20"/>
  <c r="DP109" i="20"/>
  <c r="DO109" i="20"/>
  <c r="DN109" i="20"/>
  <c r="DM109" i="20"/>
  <c r="DL109" i="20"/>
  <c r="DK109" i="20"/>
  <c r="DJ109" i="20"/>
  <c r="DI109" i="20"/>
  <c r="DH109" i="20"/>
  <c r="DG109" i="20"/>
  <c r="DF109" i="20"/>
  <c r="DE109" i="20"/>
  <c r="DD109" i="20"/>
  <c r="DC109" i="20"/>
  <c r="DB109" i="20"/>
  <c r="DA109" i="20"/>
  <c r="CZ109" i="20"/>
  <c r="CY109" i="20"/>
  <c r="CX109" i="20"/>
  <c r="CW109" i="20"/>
  <c r="ED107" i="20"/>
  <c r="EC107" i="20"/>
  <c r="EB107" i="20"/>
  <c r="EA107" i="20"/>
  <c r="DZ107" i="20"/>
  <c r="DY107" i="20"/>
  <c r="DX107" i="20"/>
  <c r="DW107" i="20"/>
  <c r="DV107" i="20"/>
  <c r="DU107" i="20"/>
  <c r="DT107" i="20"/>
  <c r="DS107" i="20"/>
  <c r="DR107" i="20"/>
  <c r="DQ107" i="20"/>
  <c r="DP107" i="20"/>
  <c r="DO107" i="20"/>
  <c r="DN107" i="20"/>
  <c r="DM107" i="20"/>
  <c r="DL107" i="20"/>
  <c r="DK107" i="20"/>
  <c r="DJ107" i="20"/>
  <c r="DI107" i="20"/>
  <c r="DH107" i="20"/>
  <c r="DG107" i="20"/>
  <c r="DF107" i="20"/>
  <c r="DE107" i="20"/>
  <c r="DD107" i="20"/>
  <c r="DC107" i="20"/>
  <c r="DB107" i="20"/>
  <c r="DA107" i="20"/>
  <c r="CZ107" i="20"/>
  <c r="CY107" i="20"/>
  <c r="CX107" i="20"/>
  <c r="CW107" i="20"/>
  <c r="ED105" i="20"/>
  <c r="EC105" i="20"/>
  <c r="EB105" i="20"/>
  <c r="EA105" i="20"/>
  <c r="DZ105" i="20"/>
  <c r="DY105" i="20"/>
  <c r="DX105" i="20"/>
  <c r="DW105" i="20"/>
  <c r="DV105" i="20"/>
  <c r="DU105" i="20"/>
  <c r="DT105" i="20"/>
  <c r="DS105" i="20"/>
  <c r="DR105" i="20"/>
  <c r="DQ105" i="20"/>
  <c r="DP105" i="20"/>
  <c r="DO105" i="20"/>
  <c r="DN105" i="20"/>
  <c r="DM105" i="20"/>
  <c r="DL105" i="20"/>
  <c r="DK105" i="20"/>
  <c r="DJ105" i="20"/>
  <c r="DI105" i="20"/>
  <c r="DH105" i="20"/>
  <c r="DG105" i="20"/>
  <c r="DF105" i="20"/>
  <c r="DE105" i="20"/>
  <c r="DD105" i="20"/>
  <c r="DC105" i="20"/>
  <c r="DB105" i="20"/>
  <c r="DA105" i="20"/>
  <c r="CZ105" i="20"/>
  <c r="CY105" i="20"/>
  <c r="CX105" i="20"/>
  <c r="CW105" i="20"/>
  <c r="ED103" i="20"/>
  <c r="EC103" i="20"/>
  <c r="EB103" i="20"/>
  <c r="EA103" i="20"/>
  <c r="DZ103" i="20"/>
  <c r="DY103" i="20"/>
  <c r="DX103" i="20"/>
  <c r="DW103" i="20"/>
  <c r="DV103" i="20"/>
  <c r="DU103" i="20"/>
  <c r="DT103" i="20"/>
  <c r="DS103" i="20"/>
  <c r="DR103" i="20"/>
  <c r="DQ103" i="20"/>
  <c r="DP103" i="20"/>
  <c r="DO103" i="20"/>
  <c r="DN103" i="20"/>
  <c r="DM103" i="20"/>
  <c r="DL103" i="20"/>
  <c r="DK103" i="20"/>
  <c r="DJ103" i="20"/>
  <c r="DI103" i="20"/>
  <c r="DH103" i="20"/>
  <c r="DG103" i="20"/>
  <c r="DF103" i="20"/>
  <c r="DE103" i="20"/>
  <c r="DD103" i="20"/>
  <c r="DC103" i="20"/>
  <c r="DB103" i="20"/>
  <c r="DA103" i="20"/>
  <c r="CZ103" i="20"/>
  <c r="CY103" i="20"/>
  <c r="CX103" i="20"/>
  <c r="CW103" i="20"/>
  <c r="ED101" i="20"/>
  <c r="EC101" i="20"/>
  <c r="EB101" i="20"/>
  <c r="EA101" i="20"/>
  <c r="DZ101" i="20"/>
  <c r="DY101" i="20"/>
  <c r="DX101" i="20"/>
  <c r="DW101" i="20"/>
  <c r="DV101" i="20"/>
  <c r="DU101" i="20"/>
  <c r="DT101" i="20"/>
  <c r="DS101" i="20"/>
  <c r="DR101" i="20"/>
  <c r="DQ101" i="20"/>
  <c r="DP101" i="20"/>
  <c r="DO101" i="20"/>
  <c r="DN101" i="20"/>
  <c r="DM101" i="20"/>
  <c r="DL101" i="20"/>
  <c r="DK101" i="20"/>
  <c r="DJ101" i="20"/>
  <c r="DI101" i="20"/>
  <c r="DH101" i="20"/>
  <c r="DG101" i="20"/>
  <c r="DF101" i="20"/>
  <c r="DE101" i="20"/>
  <c r="DD101" i="20"/>
  <c r="DC101" i="20"/>
  <c r="DB101" i="20"/>
  <c r="DA101" i="20"/>
  <c r="CZ101" i="20"/>
  <c r="CY101" i="20"/>
  <c r="CX101" i="20"/>
  <c r="CW101" i="20"/>
  <c r="ED99" i="20"/>
  <c r="EC99" i="20"/>
  <c r="EB99" i="20"/>
  <c r="EA99" i="20"/>
  <c r="DZ99" i="20"/>
  <c r="DY99" i="20"/>
  <c r="DX99" i="20"/>
  <c r="DW99" i="20"/>
  <c r="DV99" i="20"/>
  <c r="DU99" i="20"/>
  <c r="DT99" i="20"/>
  <c r="DS99" i="20"/>
  <c r="DR99" i="20"/>
  <c r="DQ99" i="20"/>
  <c r="DP99" i="20"/>
  <c r="DO99" i="20"/>
  <c r="DN99" i="20"/>
  <c r="DM99" i="20"/>
  <c r="DL99" i="20"/>
  <c r="DK99" i="20"/>
  <c r="DJ99" i="20"/>
  <c r="DI99" i="20"/>
  <c r="DH99" i="20"/>
  <c r="DG99" i="20"/>
  <c r="DF99" i="20"/>
  <c r="DE99" i="20"/>
  <c r="DD99" i="20"/>
  <c r="DC99" i="20"/>
  <c r="DB99" i="20"/>
  <c r="DA99" i="20"/>
  <c r="CZ99" i="20"/>
  <c r="CY99" i="20"/>
  <c r="CX99" i="20"/>
  <c r="CW99" i="20"/>
  <c r="ED97" i="20"/>
  <c r="EC97" i="20"/>
  <c r="EB97" i="20"/>
  <c r="EA97" i="20"/>
  <c r="DZ97" i="20"/>
  <c r="DY97" i="20"/>
  <c r="DX97" i="20"/>
  <c r="DW97" i="20"/>
  <c r="DV97" i="20"/>
  <c r="DU97" i="20"/>
  <c r="DT97" i="20"/>
  <c r="DS97" i="20"/>
  <c r="DR97" i="20"/>
  <c r="DQ97" i="20"/>
  <c r="DP97" i="20"/>
  <c r="DO97" i="20"/>
  <c r="DN97" i="20"/>
  <c r="DM97" i="20"/>
  <c r="DL97" i="20"/>
  <c r="DK97" i="20"/>
  <c r="DJ97" i="20"/>
  <c r="DI97" i="20"/>
  <c r="DH97" i="20"/>
  <c r="DG97" i="20"/>
  <c r="DF97" i="20"/>
  <c r="DE97" i="20"/>
  <c r="DD97" i="20"/>
  <c r="DC97" i="20"/>
  <c r="DB97" i="20"/>
  <c r="DA97" i="20"/>
  <c r="CZ97" i="20"/>
  <c r="CY97" i="20"/>
  <c r="CX97" i="20"/>
  <c r="CW97" i="20"/>
  <c r="ED93" i="20"/>
  <c r="EC93" i="20"/>
  <c r="EB93" i="20"/>
  <c r="EA93" i="20"/>
  <c r="DZ93" i="20"/>
  <c r="DY93" i="20"/>
  <c r="DX93" i="20"/>
  <c r="DW93" i="20"/>
  <c r="DV93" i="20"/>
  <c r="DU93" i="20"/>
  <c r="DT93" i="20"/>
  <c r="DS93" i="20"/>
  <c r="DR93" i="20"/>
  <c r="DQ93" i="20"/>
  <c r="DP93" i="20"/>
  <c r="DO93" i="20"/>
  <c r="DN93" i="20"/>
  <c r="DM93" i="20"/>
  <c r="DL93" i="20"/>
  <c r="DK93" i="20"/>
  <c r="DJ93" i="20"/>
  <c r="DI93" i="20"/>
  <c r="DH93" i="20"/>
  <c r="DG93" i="20"/>
  <c r="DF93" i="20"/>
  <c r="DE93" i="20"/>
  <c r="DD93" i="20"/>
  <c r="DC93" i="20"/>
  <c r="DB93" i="20"/>
  <c r="DA93" i="20"/>
  <c r="CZ93" i="20"/>
  <c r="CY93" i="20"/>
  <c r="CX93" i="20"/>
  <c r="CW93" i="20"/>
  <c r="ED91" i="20"/>
  <c r="EC91" i="20"/>
  <c r="EB91" i="20"/>
  <c r="EA91" i="20"/>
  <c r="DZ91" i="20"/>
  <c r="DY91" i="20"/>
  <c r="DX91" i="20"/>
  <c r="DW91" i="20"/>
  <c r="DV91" i="20"/>
  <c r="DU91" i="20"/>
  <c r="DT91" i="20"/>
  <c r="DS91" i="20"/>
  <c r="DR91" i="20"/>
  <c r="DQ91" i="20"/>
  <c r="DP91" i="20"/>
  <c r="DO91" i="20"/>
  <c r="DN91" i="20"/>
  <c r="DM91" i="20"/>
  <c r="DL91" i="20"/>
  <c r="DK91" i="20"/>
  <c r="DJ91" i="20"/>
  <c r="DI91" i="20"/>
  <c r="DH91" i="20"/>
  <c r="DG91" i="20"/>
  <c r="DF91" i="20"/>
  <c r="DE91" i="20"/>
  <c r="DD91" i="20"/>
  <c r="DC91" i="20"/>
  <c r="DB91" i="20"/>
  <c r="DA91" i="20"/>
  <c r="CZ91" i="20"/>
  <c r="CY91" i="20"/>
  <c r="CX91" i="20"/>
  <c r="CW91" i="20"/>
  <c r="ED89" i="20"/>
  <c r="EC89" i="20"/>
  <c r="EB89" i="20"/>
  <c r="EA89" i="20"/>
  <c r="DZ89" i="20"/>
  <c r="DY89" i="20"/>
  <c r="DX89" i="20"/>
  <c r="DW89" i="20"/>
  <c r="DV89" i="20"/>
  <c r="DU89" i="20"/>
  <c r="DT89" i="20"/>
  <c r="DS89" i="20"/>
  <c r="DR89" i="20"/>
  <c r="DQ89" i="20"/>
  <c r="DP89" i="20"/>
  <c r="DO89" i="20"/>
  <c r="DN89" i="20"/>
  <c r="DM89" i="20"/>
  <c r="DL89" i="20"/>
  <c r="DK89" i="20"/>
  <c r="DJ89" i="20"/>
  <c r="DI89" i="20"/>
  <c r="DH89" i="20"/>
  <c r="DG89" i="20"/>
  <c r="DF89" i="20"/>
  <c r="DE89" i="20"/>
  <c r="DD89" i="20"/>
  <c r="DC89" i="20"/>
  <c r="DB89" i="20"/>
  <c r="DA89" i="20"/>
  <c r="CZ89" i="20"/>
  <c r="CY89" i="20"/>
  <c r="CX89" i="20"/>
  <c r="CW89" i="20"/>
  <c r="ED87" i="20"/>
  <c r="EC87" i="20"/>
  <c r="EB87" i="20"/>
  <c r="EA87" i="20"/>
  <c r="DZ87" i="20"/>
  <c r="DY87" i="20"/>
  <c r="DX87" i="20"/>
  <c r="DW87" i="20"/>
  <c r="DV87" i="20"/>
  <c r="DU87" i="20"/>
  <c r="DT87" i="20"/>
  <c r="DS87" i="20"/>
  <c r="DR87" i="20"/>
  <c r="DQ87" i="20"/>
  <c r="DP87" i="20"/>
  <c r="DO87" i="20"/>
  <c r="DN87" i="20"/>
  <c r="DM87" i="20"/>
  <c r="DL87" i="20"/>
  <c r="DK87" i="20"/>
  <c r="DJ87" i="20"/>
  <c r="DI87" i="20"/>
  <c r="DH87" i="20"/>
  <c r="DG87" i="20"/>
  <c r="DF87" i="20"/>
  <c r="DE87" i="20"/>
  <c r="DD87" i="20"/>
  <c r="DC87" i="20"/>
  <c r="DB87" i="20"/>
  <c r="DA87" i="20"/>
  <c r="CZ87" i="20"/>
  <c r="CY87" i="20"/>
  <c r="CX87" i="20"/>
  <c r="CW87" i="20"/>
  <c r="ED85" i="20"/>
  <c r="EC85" i="20"/>
  <c r="EB85" i="20"/>
  <c r="EA85" i="20"/>
  <c r="DZ85" i="20"/>
  <c r="DY85" i="20"/>
  <c r="DX85" i="20"/>
  <c r="DW85" i="20"/>
  <c r="DV85" i="20"/>
  <c r="DU85" i="20"/>
  <c r="DT85" i="20"/>
  <c r="DS85" i="20"/>
  <c r="DR85" i="20"/>
  <c r="DQ85" i="20"/>
  <c r="DP85" i="20"/>
  <c r="DO85" i="20"/>
  <c r="DN85" i="20"/>
  <c r="DM85" i="20"/>
  <c r="DL85" i="20"/>
  <c r="DK85" i="20"/>
  <c r="DJ85" i="20"/>
  <c r="DI85" i="20"/>
  <c r="DH85" i="20"/>
  <c r="DG85" i="20"/>
  <c r="DF85" i="20"/>
  <c r="DE85" i="20"/>
  <c r="DD85" i="20"/>
  <c r="DC85" i="20"/>
  <c r="DB85" i="20"/>
  <c r="DA85" i="20"/>
  <c r="CZ85" i="20"/>
  <c r="CY85" i="20"/>
  <c r="CX85" i="20"/>
  <c r="CW85" i="20"/>
  <c r="ED83" i="20"/>
  <c r="EC83" i="20"/>
  <c r="EB83" i="20"/>
  <c r="EA83" i="20"/>
  <c r="DZ83" i="20"/>
  <c r="DY83" i="20"/>
  <c r="DX83" i="20"/>
  <c r="DW83" i="20"/>
  <c r="DV83" i="20"/>
  <c r="DU83" i="20"/>
  <c r="DT83" i="20"/>
  <c r="DS83" i="20"/>
  <c r="DR83" i="20"/>
  <c r="DQ83" i="20"/>
  <c r="DP83" i="20"/>
  <c r="DO83" i="20"/>
  <c r="DN83" i="20"/>
  <c r="DM83" i="20"/>
  <c r="DL83" i="20"/>
  <c r="DK83" i="20"/>
  <c r="DJ83" i="20"/>
  <c r="DI83" i="20"/>
  <c r="DH83" i="20"/>
  <c r="DG83" i="20"/>
  <c r="DF83" i="20"/>
  <c r="DE83" i="20"/>
  <c r="DD83" i="20"/>
  <c r="DC83" i="20"/>
  <c r="DB83" i="20"/>
  <c r="DA83" i="20"/>
  <c r="CZ83" i="20"/>
  <c r="CY83" i="20"/>
  <c r="CX83" i="20"/>
  <c r="CW83" i="20"/>
  <c r="ED81" i="20"/>
  <c r="EC81" i="20"/>
  <c r="EB81" i="20"/>
  <c r="EA81" i="20"/>
  <c r="DZ81" i="20"/>
  <c r="DY81" i="20"/>
  <c r="DX81" i="20"/>
  <c r="DW81" i="20"/>
  <c r="DV81" i="20"/>
  <c r="DU81" i="20"/>
  <c r="DT81" i="20"/>
  <c r="DS81" i="20"/>
  <c r="DR81" i="20"/>
  <c r="DQ81" i="20"/>
  <c r="DP81" i="20"/>
  <c r="DO81" i="20"/>
  <c r="DN81" i="20"/>
  <c r="DM81" i="20"/>
  <c r="DL81" i="20"/>
  <c r="DK81" i="20"/>
  <c r="DJ81" i="20"/>
  <c r="DI81" i="20"/>
  <c r="DH81" i="20"/>
  <c r="DG81" i="20"/>
  <c r="DF81" i="20"/>
  <c r="DE81" i="20"/>
  <c r="DD81" i="20"/>
  <c r="DC81" i="20"/>
  <c r="DB81" i="20"/>
  <c r="DA81" i="20"/>
  <c r="CZ81" i="20"/>
  <c r="CY81" i="20"/>
  <c r="CX81" i="20"/>
  <c r="CW81" i="20"/>
  <c r="ED77" i="20"/>
  <c r="EC77" i="20"/>
  <c r="EB77" i="20"/>
  <c r="EA77" i="20"/>
  <c r="DZ77" i="20"/>
  <c r="DY77" i="20"/>
  <c r="DX77" i="20"/>
  <c r="DW77" i="20"/>
  <c r="DV77" i="20"/>
  <c r="DU77" i="20"/>
  <c r="DT77" i="20"/>
  <c r="DS77" i="20"/>
  <c r="DR77" i="20"/>
  <c r="DQ77" i="20"/>
  <c r="DP77" i="20"/>
  <c r="DO77" i="20"/>
  <c r="DN77" i="20"/>
  <c r="DM77" i="20"/>
  <c r="DL77" i="20"/>
  <c r="DK77" i="20"/>
  <c r="DJ77" i="20"/>
  <c r="DI77" i="20"/>
  <c r="DH77" i="20"/>
  <c r="DG77" i="20"/>
  <c r="DF77" i="20"/>
  <c r="DE77" i="20"/>
  <c r="DD77" i="20"/>
  <c r="DC77" i="20"/>
  <c r="DB77" i="20"/>
  <c r="DA77" i="20"/>
  <c r="CZ77" i="20"/>
  <c r="CY77" i="20"/>
  <c r="CX77" i="20"/>
  <c r="CW77" i="20"/>
  <c r="ED75" i="20"/>
  <c r="EC75" i="20"/>
  <c r="EB75" i="20"/>
  <c r="EA75" i="20"/>
  <c r="DZ75" i="20"/>
  <c r="DY75" i="20"/>
  <c r="DX75" i="20"/>
  <c r="DW75" i="20"/>
  <c r="DV75" i="20"/>
  <c r="DU75" i="20"/>
  <c r="DT75" i="20"/>
  <c r="DS75" i="20"/>
  <c r="DR75" i="20"/>
  <c r="DQ75" i="20"/>
  <c r="DP75" i="20"/>
  <c r="DO75" i="20"/>
  <c r="DN75" i="20"/>
  <c r="DM75" i="20"/>
  <c r="DL75" i="20"/>
  <c r="DK75" i="20"/>
  <c r="DJ75" i="20"/>
  <c r="DI75" i="20"/>
  <c r="DH75" i="20"/>
  <c r="DG75" i="20"/>
  <c r="DF75" i="20"/>
  <c r="DE75" i="20"/>
  <c r="DD75" i="20"/>
  <c r="DC75" i="20"/>
  <c r="DB75" i="20"/>
  <c r="DA75" i="20"/>
  <c r="CZ75" i="20"/>
  <c r="CY75" i="20"/>
  <c r="CX75" i="20"/>
  <c r="CW75" i="20"/>
  <c r="ED73" i="20"/>
  <c r="EC73" i="20"/>
  <c r="EB73" i="20"/>
  <c r="EA73" i="20"/>
  <c r="DZ73" i="20"/>
  <c r="DY73" i="20"/>
  <c r="DX73" i="20"/>
  <c r="DW73" i="20"/>
  <c r="DV73" i="20"/>
  <c r="DU73" i="20"/>
  <c r="DT73" i="20"/>
  <c r="DS73" i="20"/>
  <c r="DR73" i="20"/>
  <c r="DQ73" i="20"/>
  <c r="DP73" i="20"/>
  <c r="DO73" i="20"/>
  <c r="DN73" i="20"/>
  <c r="DM73" i="20"/>
  <c r="DL73" i="20"/>
  <c r="DK73" i="20"/>
  <c r="DJ73" i="20"/>
  <c r="DI73" i="20"/>
  <c r="DH73" i="20"/>
  <c r="DG73" i="20"/>
  <c r="DF73" i="20"/>
  <c r="DE73" i="20"/>
  <c r="DD73" i="20"/>
  <c r="DC73" i="20"/>
  <c r="DB73" i="20"/>
  <c r="DA73" i="20"/>
  <c r="CZ73" i="20"/>
  <c r="CY73" i="20"/>
  <c r="CX73" i="20"/>
  <c r="CW73" i="20"/>
  <c r="ED71" i="20"/>
  <c r="EC71" i="20"/>
  <c r="EB71" i="20"/>
  <c r="EA71" i="20"/>
  <c r="DZ71" i="20"/>
  <c r="DY71" i="20"/>
  <c r="DX71" i="20"/>
  <c r="DW71" i="20"/>
  <c r="DV71" i="20"/>
  <c r="DU71" i="20"/>
  <c r="DT71" i="20"/>
  <c r="DS71" i="20"/>
  <c r="DR71" i="20"/>
  <c r="DQ71" i="20"/>
  <c r="DP71" i="20"/>
  <c r="DO71" i="20"/>
  <c r="DN71" i="20"/>
  <c r="DM71" i="20"/>
  <c r="DL71" i="20"/>
  <c r="DK71" i="20"/>
  <c r="DJ71" i="20"/>
  <c r="DI71" i="20"/>
  <c r="DH71" i="20"/>
  <c r="DG71" i="20"/>
  <c r="DF71" i="20"/>
  <c r="DE71" i="20"/>
  <c r="DD71" i="20"/>
  <c r="DC71" i="20"/>
  <c r="DB71" i="20"/>
  <c r="DA71" i="20"/>
  <c r="CZ71" i="20"/>
  <c r="CY71" i="20"/>
  <c r="CX71" i="20"/>
  <c r="CW71" i="20"/>
  <c r="ED69" i="20"/>
  <c r="EC69" i="20"/>
  <c r="EB69" i="20"/>
  <c r="EA69" i="20"/>
  <c r="DZ69" i="20"/>
  <c r="DY69" i="20"/>
  <c r="DX69" i="20"/>
  <c r="DW69" i="20"/>
  <c r="DV69" i="20"/>
  <c r="DU69" i="20"/>
  <c r="DT69" i="20"/>
  <c r="DS69" i="20"/>
  <c r="DR69" i="20"/>
  <c r="DQ69" i="20"/>
  <c r="DP69" i="20"/>
  <c r="DO69" i="20"/>
  <c r="DN69" i="20"/>
  <c r="DM69" i="20"/>
  <c r="DL69" i="20"/>
  <c r="DK69" i="20"/>
  <c r="DJ69" i="20"/>
  <c r="DI69" i="20"/>
  <c r="DH69" i="20"/>
  <c r="DG69" i="20"/>
  <c r="DF69" i="20"/>
  <c r="DE69" i="20"/>
  <c r="DD69" i="20"/>
  <c r="DC69" i="20"/>
  <c r="DB69" i="20"/>
  <c r="DA69" i="20"/>
  <c r="CZ69" i="20"/>
  <c r="CY69" i="20"/>
  <c r="CX69" i="20"/>
  <c r="CW69" i="20"/>
  <c r="ED67" i="20"/>
  <c r="EC67" i="20"/>
  <c r="EB67" i="20"/>
  <c r="EA67" i="20"/>
  <c r="DZ67" i="20"/>
  <c r="DY67" i="20"/>
  <c r="DX67" i="20"/>
  <c r="DW67" i="20"/>
  <c r="DV67" i="20"/>
  <c r="DU67" i="20"/>
  <c r="DT67" i="20"/>
  <c r="DS67" i="20"/>
  <c r="DR67" i="20"/>
  <c r="DQ67" i="20"/>
  <c r="DP67" i="20"/>
  <c r="DO67" i="20"/>
  <c r="DN67" i="20"/>
  <c r="DM67" i="20"/>
  <c r="DL67" i="20"/>
  <c r="DK67" i="20"/>
  <c r="DJ67" i="20"/>
  <c r="DI67" i="20"/>
  <c r="DH67" i="20"/>
  <c r="DG67" i="20"/>
  <c r="DF67" i="20"/>
  <c r="DE67" i="20"/>
  <c r="DD67" i="20"/>
  <c r="DC67" i="20"/>
  <c r="DB67" i="20"/>
  <c r="DA67" i="20"/>
  <c r="CZ67" i="20"/>
  <c r="CY67" i="20"/>
  <c r="CX67" i="20"/>
  <c r="CW67" i="20"/>
  <c r="ED65" i="20"/>
  <c r="EC65" i="20"/>
  <c r="EB65" i="20"/>
  <c r="EA65" i="20"/>
  <c r="DZ65" i="20"/>
  <c r="DY65" i="20"/>
  <c r="DX65" i="20"/>
  <c r="DW65" i="20"/>
  <c r="DV65" i="20"/>
  <c r="DU65" i="20"/>
  <c r="DT65" i="20"/>
  <c r="DS65" i="20"/>
  <c r="DR65" i="20"/>
  <c r="DQ65" i="20"/>
  <c r="DP65" i="20"/>
  <c r="DO65" i="20"/>
  <c r="DN65" i="20"/>
  <c r="DM65" i="20"/>
  <c r="DL65" i="20"/>
  <c r="DK65" i="20"/>
  <c r="DJ65" i="20"/>
  <c r="DI65" i="20"/>
  <c r="DH65" i="20"/>
  <c r="DG65" i="20"/>
  <c r="DF65" i="20"/>
  <c r="DE65" i="20"/>
  <c r="DD65" i="20"/>
  <c r="DC65" i="20"/>
  <c r="DB65" i="20"/>
  <c r="DA65" i="20"/>
  <c r="CZ65" i="20"/>
  <c r="CY65" i="20"/>
  <c r="CX65" i="20"/>
  <c r="CW65" i="20"/>
  <c r="ED61" i="20"/>
  <c r="EC61" i="20"/>
  <c r="EB61" i="20"/>
  <c r="EA61" i="20"/>
  <c r="DZ61" i="20"/>
  <c r="DY61" i="20"/>
  <c r="DX61" i="20"/>
  <c r="DW61" i="20"/>
  <c r="DV61" i="20"/>
  <c r="DU61" i="20"/>
  <c r="DT61" i="20"/>
  <c r="DS61" i="20"/>
  <c r="DR61" i="20"/>
  <c r="DQ61" i="20"/>
  <c r="DP61" i="20"/>
  <c r="DO61" i="20"/>
  <c r="DN61" i="20"/>
  <c r="DM61" i="20"/>
  <c r="DL61" i="20"/>
  <c r="DK61" i="20"/>
  <c r="DJ61" i="20"/>
  <c r="DI61" i="20"/>
  <c r="DH61" i="20"/>
  <c r="DG61" i="20"/>
  <c r="DF61" i="20"/>
  <c r="DE61" i="20"/>
  <c r="DD61" i="20"/>
  <c r="DC61" i="20"/>
  <c r="DB61" i="20"/>
  <c r="DA61" i="20"/>
  <c r="CZ61" i="20"/>
  <c r="CY61" i="20"/>
  <c r="CX61" i="20"/>
  <c r="CW61" i="20"/>
  <c r="ED59" i="20"/>
  <c r="EC59" i="20"/>
  <c r="EB59" i="20"/>
  <c r="EA59" i="20"/>
  <c r="DZ59" i="20"/>
  <c r="DY59" i="20"/>
  <c r="DX59" i="20"/>
  <c r="DW59" i="20"/>
  <c r="DV59" i="20"/>
  <c r="DU59" i="20"/>
  <c r="DT59" i="20"/>
  <c r="DS59" i="20"/>
  <c r="DR59" i="20"/>
  <c r="DQ59" i="20"/>
  <c r="DP59" i="20"/>
  <c r="DO59" i="20"/>
  <c r="DN59" i="20"/>
  <c r="DM59" i="20"/>
  <c r="DL59" i="20"/>
  <c r="DK59" i="20"/>
  <c r="DJ59" i="20"/>
  <c r="DI59" i="20"/>
  <c r="DH59" i="20"/>
  <c r="DG59" i="20"/>
  <c r="DF59" i="20"/>
  <c r="DE59" i="20"/>
  <c r="DD59" i="20"/>
  <c r="DC59" i="20"/>
  <c r="DB59" i="20"/>
  <c r="DA59" i="20"/>
  <c r="CZ59" i="20"/>
  <c r="CY59" i="20"/>
  <c r="CX59" i="20"/>
  <c r="CW59" i="20"/>
  <c r="ED57" i="20"/>
  <c r="EC57" i="20"/>
  <c r="EB57" i="20"/>
  <c r="EA57" i="20"/>
  <c r="DZ57" i="20"/>
  <c r="DY57" i="20"/>
  <c r="DX57" i="20"/>
  <c r="DW57" i="20"/>
  <c r="DV57" i="20"/>
  <c r="DU57" i="20"/>
  <c r="DT57" i="20"/>
  <c r="DS57" i="20"/>
  <c r="DR57" i="20"/>
  <c r="DQ57" i="20"/>
  <c r="DP57" i="20"/>
  <c r="DO57" i="20"/>
  <c r="DN57" i="20"/>
  <c r="DM57" i="20"/>
  <c r="DL57" i="20"/>
  <c r="DK57" i="20"/>
  <c r="DJ57" i="20"/>
  <c r="DI57" i="20"/>
  <c r="DH57" i="20"/>
  <c r="DG57" i="20"/>
  <c r="DF57" i="20"/>
  <c r="DE57" i="20"/>
  <c r="DD57" i="20"/>
  <c r="DC57" i="20"/>
  <c r="DB57" i="20"/>
  <c r="DA57" i="20"/>
  <c r="CZ57" i="20"/>
  <c r="CY57" i="20"/>
  <c r="CX57" i="20"/>
  <c r="CW57" i="20"/>
  <c r="ED55" i="20"/>
  <c r="EC55" i="20"/>
  <c r="EB55" i="20"/>
  <c r="EA55" i="20"/>
  <c r="DZ55" i="20"/>
  <c r="DY55" i="20"/>
  <c r="DX55" i="20"/>
  <c r="DW55" i="20"/>
  <c r="DV55" i="20"/>
  <c r="DU55" i="20"/>
  <c r="DT55" i="20"/>
  <c r="DS55" i="20"/>
  <c r="DR55" i="20"/>
  <c r="DQ55" i="20"/>
  <c r="DP55" i="20"/>
  <c r="DO55" i="20"/>
  <c r="DN55" i="20"/>
  <c r="DM55" i="20"/>
  <c r="DL55" i="20"/>
  <c r="DK55" i="20"/>
  <c r="DJ55" i="20"/>
  <c r="DI55" i="20"/>
  <c r="DH55" i="20"/>
  <c r="DG55" i="20"/>
  <c r="DF55" i="20"/>
  <c r="DE55" i="20"/>
  <c r="DD55" i="20"/>
  <c r="DC55" i="20"/>
  <c r="DB55" i="20"/>
  <c r="DA55" i="20"/>
  <c r="CZ55" i="20"/>
  <c r="CY55" i="20"/>
  <c r="CX55" i="20"/>
  <c r="CW55" i="20"/>
  <c r="ED53" i="20"/>
  <c r="EC53" i="20"/>
  <c r="EB53" i="20"/>
  <c r="EA53" i="20"/>
  <c r="DZ53" i="20"/>
  <c r="DY53" i="20"/>
  <c r="DX53" i="20"/>
  <c r="DW53" i="20"/>
  <c r="DV53" i="20"/>
  <c r="DU53" i="20"/>
  <c r="DT53" i="20"/>
  <c r="DS53" i="20"/>
  <c r="DR53" i="20"/>
  <c r="DQ53" i="20"/>
  <c r="DP53" i="20"/>
  <c r="DO53" i="20"/>
  <c r="DN53" i="20"/>
  <c r="DM53" i="20"/>
  <c r="DL53" i="20"/>
  <c r="DK53" i="20"/>
  <c r="DJ53" i="20"/>
  <c r="DI53" i="20"/>
  <c r="DH53" i="20"/>
  <c r="DG53" i="20"/>
  <c r="DF53" i="20"/>
  <c r="DE53" i="20"/>
  <c r="DD53" i="20"/>
  <c r="DC53" i="20"/>
  <c r="DB53" i="20"/>
  <c r="DA53" i="20"/>
  <c r="CZ53" i="20"/>
  <c r="CY53" i="20"/>
  <c r="CX53" i="20"/>
  <c r="CW53" i="20"/>
  <c r="ED51" i="20"/>
  <c r="EC51" i="20"/>
  <c r="EB51" i="20"/>
  <c r="EA51" i="20"/>
  <c r="DZ51" i="20"/>
  <c r="DY51" i="20"/>
  <c r="DX51" i="20"/>
  <c r="DW51" i="20"/>
  <c r="DV51" i="20"/>
  <c r="DU51" i="20"/>
  <c r="DT51" i="20"/>
  <c r="DS51" i="20"/>
  <c r="DR51" i="20"/>
  <c r="DQ51" i="20"/>
  <c r="DP51" i="20"/>
  <c r="DO51" i="20"/>
  <c r="DN51" i="20"/>
  <c r="DM51" i="20"/>
  <c r="DL51" i="20"/>
  <c r="DK51" i="20"/>
  <c r="DJ51" i="20"/>
  <c r="DI51" i="20"/>
  <c r="DH51" i="20"/>
  <c r="DG51" i="20"/>
  <c r="DF51" i="20"/>
  <c r="DE51" i="20"/>
  <c r="DD51" i="20"/>
  <c r="DC51" i="20"/>
  <c r="DB51" i="20"/>
  <c r="DA51" i="20"/>
  <c r="CZ51" i="20"/>
  <c r="CY51" i="20"/>
  <c r="CX51" i="20"/>
  <c r="CW51" i="20"/>
  <c r="ED49" i="20"/>
  <c r="EC49" i="20"/>
  <c r="EB49" i="20"/>
  <c r="EA49" i="20"/>
  <c r="DZ49" i="20"/>
  <c r="DY49" i="20"/>
  <c r="DX49" i="20"/>
  <c r="DW49" i="20"/>
  <c r="DV49" i="20"/>
  <c r="DU49" i="20"/>
  <c r="DT49" i="20"/>
  <c r="DS49" i="20"/>
  <c r="DR49" i="20"/>
  <c r="DQ49" i="20"/>
  <c r="DP49" i="20"/>
  <c r="DO49" i="20"/>
  <c r="DN49" i="20"/>
  <c r="DM49" i="20"/>
  <c r="DL49" i="20"/>
  <c r="DK49" i="20"/>
  <c r="DJ49" i="20"/>
  <c r="DI49" i="20"/>
  <c r="DH49" i="20"/>
  <c r="DG49" i="20"/>
  <c r="DF49" i="20"/>
  <c r="DE49" i="20"/>
  <c r="DD49" i="20"/>
  <c r="DC49" i="20"/>
  <c r="DB49" i="20"/>
  <c r="DA49" i="20"/>
  <c r="CZ49" i="20"/>
  <c r="CY49" i="20"/>
  <c r="CX49" i="20"/>
  <c r="CW49" i="20"/>
  <c r="ED45" i="20"/>
  <c r="EC45" i="20"/>
  <c r="EB45" i="20"/>
  <c r="EA45" i="20"/>
  <c r="DZ45" i="20"/>
  <c r="DY45" i="20"/>
  <c r="DX45" i="20"/>
  <c r="DW45" i="20"/>
  <c r="DV45" i="20"/>
  <c r="DU45" i="20"/>
  <c r="DT45" i="20"/>
  <c r="DS45" i="20"/>
  <c r="DR45" i="20"/>
  <c r="DQ45" i="20"/>
  <c r="DP45" i="20"/>
  <c r="DO45" i="20"/>
  <c r="DN45" i="20"/>
  <c r="DM45" i="20"/>
  <c r="DL45" i="20"/>
  <c r="DK45" i="20"/>
  <c r="DJ45" i="20"/>
  <c r="DI45" i="20"/>
  <c r="DH45" i="20"/>
  <c r="DG45" i="20"/>
  <c r="DF45" i="20"/>
  <c r="DE45" i="20"/>
  <c r="DD45" i="20"/>
  <c r="DC45" i="20"/>
  <c r="DB45" i="20"/>
  <c r="DA45" i="20"/>
  <c r="CZ45" i="20"/>
  <c r="CY45" i="20"/>
  <c r="CX45" i="20"/>
  <c r="CW45" i="20"/>
  <c r="ED43" i="20"/>
  <c r="EC43" i="20"/>
  <c r="EB43" i="20"/>
  <c r="EA43" i="20"/>
  <c r="DZ43" i="20"/>
  <c r="DY43" i="20"/>
  <c r="DX43" i="20"/>
  <c r="DW43" i="20"/>
  <c r="DV43" i="20"/>
  <c r="DU43" i="20"/>
  <c r="DT43" i="20"/>
  <c r="DS43" i="20"/>
  <c r="DR43" i="20"/>
  <c r="DQ43" i="20"/>
  <c r="DP43" i="20"/>
  <c r="DO43" i="20"/>
  <c r="DN43" i="20"/>
  <c r="DM43" i="20"/>
  <c r="DL43" i="20"/>
  <c r="DK43" i="20"/>
  <c r="DJ43" i="20"/>
  <c r="DI43" i="20"/>
  <c r="DH43" i="20"/>
  <c r="DG43" i="20"/>
  <c r="DF43" i="20"/>
  <c r="DE43" i="20"/>
  <c r="DD43" i="20"/>
  <c r="DC43" i="20"/>
  <c r="DB43" i="20"/>
  <c r="DA43" i="20"/>
  <c r="CZ43" i="20"/>
  <c r="CY43" i="20"/>
  <c r="CX43" i="20"/>
  <c r="CW43" i="20"/>
  <c r="ED41" i="20"/>
  <c r="EC41" i="20"/>
  <c r="EB41" i="20"/>
  <c r="EA41" i="20"/>
  <c r="DZ41" i="20"/>
  <c r="DY41" i="20"/>
  <c r="DX41" i="20"/>
  <c r="DW41" i="20"/>
  <c r="DV41" i="20"/>
  <c r="DU41" i="20"/>
  <c r="DT41" i="20"/>
  <c r="DS41" i="20"/>
  <c r="DR41" i="20"/>
  <c r="DQ41" i="20"/>
  <c r="DP41" i="20"/>
  <c r="DO41" i="20"/>
  <c r="DN41" i="20"/>
  <c r="DM41" i="20"/>
  <c r="DL41" i="20"/>
  <c r="DK41" i="20"/>
  <c r="DJ41" i="20"/>
  <c r="DI41" i="20"/>
  <c r="DH41" i="20"/>
  <c r="DG41" i="20"/>
  <c r="DF41" i="20"/>
  <c r="DE41" i="20"/>
  <c r="DD41" i="20"/>
  <c r="DC41" i="20"/>
  <c r="DB41" i="20"/>
  <c r="DA41" i="20"/>
  <c r="CZ41" i="20"/>
  <c r="CY41" i="20"/>
  <c r="CX41" i="20"/>
  <c r="CW41" i="20"/>
  <c r="ED39" i="20"/>
  <c r="EC39" i="20"/>
  <c r="EB39" i="20"/>
  <c r="EA39" i="20"/>
  <c r="DZ39" i="20"/>
  <c r="DY39" i="20"/>
  <c r="DX39" i="20"/>
  <c r="DW39" i="20"/>
  <c r="DV39" i="20"/>
  <c r="DU39" i="20"/>
  <c r="DT39" i="20"/>
  <c r="DS39" i="20"/>
  <c r="DR39" i="20"/>
  <c r="DQ39" i="20"/>
  <c r="DP39" i="20"/>
  <c r="DO39" i="20"/>
  <c r="DN39" i="20"/>
  <c r="DM39" i="20"/>
  <c r="DL39" i="20"/>
  <c r="DK39" i="20"/>
  <c r="DJ39" i="20"/>
  <c r="DI39" i="20"/>
  <c r="DH39" i="20"/>
  <c r="DG39" i="20"/>
  <c r="DF39" i="20"/>
  <c r="DE39" i="20"/>
  <c r="DD39" i="20"/>
  <c r="DC39" i="20"/>
  <c r="DB39" i="20"/>
  <c r="DA39" i="20"/>
  <c r="CZ39" i="20"/>
  <c r="CY39" i="20"/>
  <c r="CX39" i="20"/>
  <c r="CW39" i="20"/>
  <c r="ED37" i="20"/>
  <c r="EC37" i="20"/>
  <c r="EB37" i="20"/>
  <c r="EA37" i="20"/>
  <c r="DZ37" i="20"/>
  <c r="DY37" i="20"/>
  <c r="DX37" i="20"/>
  <c r="DW37" i="20"/>
  <c r="DV37" i="20"/>
  <c r="DU37" i="20"/>
  <c r="DT37" i="20"/>
  <c r="DS37" i="20"/>
  <c r="DR37" i="20"/>
  <c r="DQ37" i="20"/>
  <c r="DP37" i="20"/>
  <c r="DO37" i="20"/>
  <c r="DN37" i="20"/>
  <c r="DM37" i="20"/>
  <c r="DL37" i="20"/>
  <c r="DK37" i="20"/>
  <c r="DJ37" i="20"/>
  <c r="DI37" i="20"/>
  <c r="DH37" i="20"/>
  <c r="DG37" i="20"/>
  <c r="DF37" i="20"/>
  <c r="DE37" i="20"/>
  <c r="DD37" i="20"/>
  <c r="DC37" i="20"/>
  <c r="DB37" i="20"/>
  <c r="DA37" i="20"/>
  <c r="CZ37" i="20"/>
  <c r="CY37" i="20"/>
  <c r="CX37" i="20"/>
  <c r="CW37" i="20"/>
  <c r="ED35" i="20"/>
  <c r="ED33" i="20"/>
  <c r="ED29" i="20"/>
  <c r="ED27" i="20"/>
  <c r="ED25" i="20"/>
  <c r="ED23" i="20"/>
  <c r="ED21" i="20"/>
  <c r="EC35" i="20"/>
  <c r="EC33" i="20"/>
  <c r="EC29" i="20"/>
  <c r="EC27" i="20"/>
  <c r="EC25" i="20"/>
  <c r="EC23" i="20"/>
  <c r="EC21" i="20"/>
  <c r="EB35" i="20"/>
  <c r="EB33" i="20"/>
  <c r="EB29" i="20"/>
  <c r="EB27" i="20"/>
  <c r="EB25" i="20"/>
  <c r="EB23" i="20"/>
  <c r="EB21" i="20"/>
  <c r="EA35" i="20"/>
  <c r="EA33" i="20"/>
  <c r="EA29" i="20"/>
  <c r="EA27" i="20"/>
  <c r="EA25" i="20"/>
  <c r="EA23" i="20"/>
  <c r="EA21" i="20"/>
  <c r="DZ35" i="20"/>
  <c r="DZ33" i="20"/>
  <c r="DZ29" i="20"/>
  <c r="DZ27" i="20"/>
  <c r="DZ25" i="20"/>
  <c r="DZ23" i="20"/>
  <c r="DZ21" i="20"/>
  <c r="DY35" i="20"/>
  <c r="DY33" i="20"/>
  <c r="DY29" i="20"/>
  <c r="DY27" i="20"/>
  <c r="DY25" i="20"/>
  <c r="DY23" i="20"/>
  <c r="DY21" i="20"/>
  <c r="DX35" i="20"/>
  <c r="DX33" i="20"/>
  <c r="DX29" i="20"/>
  <c r="DX27" i="20"/>
  <c r="DX25" i="20"/>
  <c r="DX23" i="20"/>
  <c r="DX21" i="20"/>
  <c r="DW35" i="20"/>
  <c r="DW33" i="20"/>
  <c r="DW29" i="20"/>
  <c r="DW27" i="20"/>
  <c r="DW25" i="20"/>
  <c r="DW23" i="20"/>
  <c r="DW21" i="20"/>
  <c r="DV35" i="20"/>
  <c r="DV33" i="20"/>
  <c r="DV29" i="20"/>
  <c r="DV27" i="20"/>
  <c r="DV25" i="20"/>
  <c r="DV23" i="20"/>
  <c r="DV21" i="20"/>
  <c r="DU35" i="20"/>
  <c r="DU33" i="20"/>
  <c r="DU29" i="20"/>
  <c r="DU27" i="20"/>
  <c r="DU25" i="20"/>
  <c r="DU23" i="20"/>
  <c r="DU21" i="20"/>
  <c r="DT35" i="20"/>
  <c r="DT33" i="20"/>
  <c r="DT29" i="20"/>
  <c r="DT27" i="20"/>
  <c r="DT25" i="20"/>
  <c r="DT23" i="20"/>
  <c r="DT21" i="20"/>
  <c r="DS35" i="20"/>
  <c r="DS33" i="20"/>
  <c r="DS29" i="20"/>
  <c r="DS27" i="20"/>
  <c r="DS25" i="20"/>
  <c r="DS23" i="20"/>
  <c r="DS21" i="20"/>
  <c r="CW35" i="20"/>
  <c r="CW33" i="20"/>
  <c r="CW29" i="20"/>
  <c r="CW27" i="20"/>
  <c r="CW25" i="20"/>
  <c r="CW23" i="20"/>
  <c r="CW21" i="20"/>
  <c r="CX35" i="20"/>
  <c r="CX33" i="20"/>
  <c r="CX29" i="20"/>
  <c r="CX27" i="20"/>
  <c r="CX25" i="20"/>
  <c r="CX23" i="20"/>
  <c r="CX21" i="20"/>
  <c r="CY35" i="20"/>
  <c r="CY33" i="20"/>
  <c r="CY29" i="20"/>
  <c r="CY27" i="20"/>
  <c r="CY25" i="20"/>
  <c r="CY23" i="20"/>
  <c r="CY21" i="20"/>
  <c r="CZ35" i="20"/>
  <c r="CZ33" i="20"/>
  <c r="CZ29" i="20"/>
  <c r="CZ27" i="20"/>
  <c r="CZ25" i="20"/>
  <c r="CZ23" i="20"/>
  <c r="CZ21" i="20"/>
  <c r="DA35" i="20"/>
  <c r="DA33" i="20"/>
  <c r="DA29" i="20"/>
  <c r="DA27" i="20"/>
  <c r="DA25" i="20"/>
  <c r="DA23" i="20"/>
  <c r="DA21" i="20"/>
  <c r="DB35" i="20"/>
  <c r="DB33" i="20"/>
  <c r="DB29" i="20"/>
  <c r="DB27" i="20"/>
  <c r="DB25" i="20"/>
  <c r="DB23" i="20"/>
  <c r="DB21" i="20"/>
  <c r="DC35" i="20"/>
  <c r="DC33" i="20"/>
  <c r="DC29" i="20"/>
  <c r="DC27" i="20"/>
  <c r="DC25" i="20"/>
  <c r="DC23" i="20"/>
  <c r="DC21" i="20"/>
  <c r="DD35" i="20"/>
  <c r="DD33" i="20"/>
  <c r="DD29" i="20"/>
  <c r="DD27" i="20"/>
  <c r="DD25" i="20"/>
  <c r="DD23" i="20"/>
  <c r="DD21" i="20"/>
  <c r="DE35" i="20"/>
  <c r="DE33" i="20"/>
  <c r="DE29" i="20"/>
  <c r="DE27" i="20"/>
  <c r="DE25" i="20"/>
  <c r="DE23" i="20"/>
  <c r="DE21" i="20"/>
  <c r="DF35" i="20"/>
  <c r="DF33" i="20"/>
  <c r="DF29" i="20"/>
  <c r="DF27" i="20"/>
  <c r="DF25" i="20"/>
  <c r="DF23" i="20"/>
  <c r="DF21" i="20"/>
  <c r="DG35" i="20"/>
  <c r="DG33" i="20"/>
  <c r="DG29" i="20"/>
  <c r="DG27" i="20"/>
  <c r="DG25" i="20"/>
  <c r="DG23" i="20"/>
  <c r="DG21" i="20"/>
  <c r="DH35" i="20"/>
  <c r="DH33" i="20"/>
  <c r="DH29" i="20"/>
  <c r="DH27" i="20"/>
  <c r="DH25" i="20"/>
  <c r="DH23" i="20"/>
  <c r="DH21" i="20"/>
  <c r="DI35" i="20"/>
  <c r="DI33" i="20"/>
  <c r="DI29" i="20"/>
  <c r="DI27" i="20"/>
  <c r="DI25" i="20"/>
  <c r="DI23" i="20"/>
  <c r="DI21" i="20"/>
  <c r="DJ35" i="20"/>
  <c r="DJ33" i="20"/>
  <c r="DJ29" i="20"/>
  <c r="DJ27" i="20"/>
  <c r="DJ25" i="20"/>
  <c r="DJ23" i="20"/>
  <c r="DJ21" i="20"/>
  <c r="DK35" i="20"/>
  <c r="DK33" i="20"/>
  <c r="DK29" i="20"/>
  <c r="DK27" i="20"/>
  <c r="DK25" i="20"/>
  <c r="DK23" i="20"/>
  <c r="DK21" i="20"/>
  <c r="DL35" i="20"/>
  <c r="DL33" i="20"/>
  <c r="DL29" i="20"/>
  <c r="DL27" i="20"/>
  <c r="DL25" i="20"/>
  <c r="DL23" i="20"/>
  <c r="DL21" i="20"/>
  <c r="DM35" i="20"/>
  <c r="DM33" i="20"/>
  <c r="DM29" i="20"/>
  <c r="DM27" i="20"/>
  <c r="DM25" i="20"/>
  <c r="DM23" i="20"/>
  <c r="DM21" i="20"/>
  <c r="DN35" i="20"/>
  <c r="DN33" i="20"/>
  <c r="DN29" i="20"/>
  <c r="DN27" i="20"/>
  <c r="DN25" i="20"/>
  <c r="DN23" i="20"/>
  <c r="DN21" i="20"/>
  <c r="DO35" i="20"/>
  <c r="DO33" i="20"/>
  <c r="DO29" i="20"/>
  <c r="DO27" i="20"/>
  <c r="DO25" i="20"/>
  <c r="DO23" i="20"/>
  <c r="DO21" i="20"/>
  <c r="DP35" i="20"/>
  <c r="DP33" i="20"/>
  <c r="DP29" i="20"/>
  <c r="DP27" i="20"/>
  <c r="DP25" i="20"/>
  <c r="DP23" i="20"/>
  <c r="DP21" i="20"/>
  <c r="DQ35" i="20"/>
  <c r="DQ33" i="20"/>
  <c r="DQ29" i="20"/>
  <c r="DQ27" i="20"/>
  <c r="DQ25" i="20"/>
  <c r="DQ23" i="20"/>
  <c r="DQ21" i="20"/>
  <c r="FB33" i="20"/>
  <c r="DR29" i="20"/>
  <c r="DR33" i="20"/>
  <c r="FB35" i="20"/>
  <c r="DR21" i="20"/>
  <c r="DR35" i="20"/>
  <c r="DR27" i="20"/>
  <c r="DR25" i="20"/>
  <c r="DR23" i="20"/>
  <c r="FB23" i="20" l="1"/>
  <c r="FB25" i="20"/>
  <c r="FI33" i="20"/>
  <c r="FH33" i="20"/>
  <c r="FG33" i="20"/>
  <c r="FF33" i="20"/>
  <c r="FE33" i="20"/>
  <c r="FD33" i="20"/>
  <c r="FC33" i="20"/>
  <c r="FA33" i="20"/>
  <c r="EZ33" i="20"/>
  <c r="EY33" i="20"/>
  <c r="EX33" i="20"/>
  <c r="EW33" i="20"/>
  <c r="EV33" i="20"/>
  <c r="EU33" i="20"/>
  <c r="ET33" i="20"/>
  <c r="ES33" i="20"/>
  <c r="ER33" i="20"/>
  <c r="EQ33" i="20"/>
  <c r="EP33" i="20"/>
  <c r="EO33" i="20"/>
  <c r="EN33" i="20"/>
  <c r="EM33" i="20"/>
  <c r="EL33" i="20"/>
  <c r="EK33" i="20"/>
  <c r="EJ33" i="20"/>
  <c r="EI33" i="20"/>
  <c r="EH33" i="20"/>
  <c r="FN33" i="20"/>
  <c r="FM33" i="20"/>
  <c r="FL33" i="20"/>
  <c r="FK33" i="20"/>
  <c r="FJ33" i="20"/>
  <c r="FO33" i="20"/>
  <c r="FN35" i="20"/>
  <c r="FM35" i="20"/>
  <c r="FL35" i="20"/>
  <c r="FK35" i="20"/>
  <c r="FJ35" i="20"/>
  <c r="FI35" i="20"/>
  <c r="FH35" i="20"/>
  <c r="FG35" i="20"/>
  <c r="FF35" i="20"/>
  <c r="FE35" i="20"/>
  <c r="FD35" i="20"/>
  <c r="FC35" i="20"/>
  <c r="FA35" i="20"/>
  <c r="EZ35" i="20"/>
  <c r="EY35" i="20"/>
  <c r="EX35" i="20"/>
  <c r="EW35" i="20"/>
  <c r="EV35" i="20"/>
  <c r="EU35" i="20"/>
  <c r="ET35" i="20"/>
  <c r="ES35" i="20"/>
  <c r="ER35" i="20"/>
  <c r="EQ35" i="20"/>
  <c r="EP35" i="20"/>
  <c r="EO35" i="20"/>
  <c r="EN35" i="20"/>
  <c r="EM35" i="20"/>
  <c r="EL35" i="20"/>
  <c r="EK35" i="20"/>
  <c r="EJ35" i="20"/>
  <c r="EI35" i="20"/>
  <c r="EH35" i="20"/>
  <c r="EG35" i="20"/>
  <c r="FN29" i="20"/>
  <c r="FM29" i="20"/>
  <c r="FL29" i="20"/>
  <c r="FK29" i="20"/>
  <c r="FJ29" i="20"/>
  <c r="FI29" i="20"/>
  <c r="FH29" i="20"/>
  <c r="FG29" i="20"/>
  <c r="FF29" i="20"/>
  <c r="FE29" i="20"/>
  <c r="FD29" i="20"/>
  <c r="FC29" i="20"/>
  <c r="FB29" i="20"/>
  <c r="FA29" i="20"/>
  <c r="EZ29" i="20"/>
  <c r="EY29" i="20"/>
  <c r="EX29" i="20"/>
  <c r="EW29" i="20"/>
  <c r="EV29" i="20"/>
  <c r="EU29" i="20"/>
  <c r="ET29" i="20"/>
  <c r="ES29" i="20"/>
  <c r="ER29" i="20"/>
  <c r="EQ29" i="20"/>
  <c r="EP29" i="20"/>
  <c r="EO29" i="20"/>
  <c r="EN29" i="20"/>
  <c r="EM29" i="20"/>
  <c r="EL29" i="20"/>
  <c r="EK29" i="20"/>
  <c r="EJ29" i="20"/>
  <c r="EI29" i="20"/>
  <c r="EH29" i="20"/>
  <c r="EG29" i="20"/>
  <c r="FN27" i="20"/>
  <c r="FM27" i="20"/>
  <c r="FL27" i="20"/>
  <c r="FK27" i="20"/>
  <c r="FJ27" i="20"/>
  <c r="FI27" i="20"/>
  <c r="FH27" i="20"/>
  <c r="FG27" i="20"/>
  <c r="FF27" i="20"/>
  <c r="FE27" i="20"/>
  <c r="FD27" i="20"/>
  <c r="FC27" i="20"/>
  <c r="FB27" i="20"/>
  <c r="FA27" i="20"/>
  <c r="EZ27" i="20"/>
  <c r="EY27" i="20"/>
  <c r="EX27" i="20"/>
  <c r="EW27" i="20"/>
  <c r="EV27" i="20"/>
  <c r="EU27" i="20"/>
  <c r="ET27" i="20"/>
  <c r="ES27" i="20"/>
  <c r="ER27" i="20"/>
  <c r="EQ27" i="20"/>
  <c r="EP27" i="20"/>
  <c r="EO27" i="20"/>
  <c r="EN27" i="20"/>
  <c r="EM27" i="20"/>
  <c r="EL27" i="20"/>
  <c r="EK27" i="20"/>
  <c r="EJ27" i="20"/>
  <c r="EI27" i="20"/>
  <c r="EH27" i="20"/>
  <c r="EG27" i="20"/>
  <c r="FN25" i="20"/>
  <c r="FM25" i="20"/>
  <c r="FL25" i="20"/>
  <c r="FK25" i="20"/>
  <c r="FJ25" i="20"/>
  <c r="FI25" i="20"/>
  <c r="FH25" i="20"/>
  <c r="FG25" i="20"/>
  <c r="FF25" i="20"/>
  <c r="FE25" i="20"/>
  <c r="FD25" i="20"/>
  <c r="FC25" i="20"/>
  <c r="FA25" i="20"/>
  <c r="EZ25" i="20"/>
  <c r="EY25" i="20"/>
  <c r="EX25" i="20"/>
  <c r="EW25" i="20"/>
  <c r="EV25" i="20"/>
  <c r="EU25" i="20"/>
  <c r="ET25" i="20"/>
  <c r="ES25" i="20"/>
  <c r="ER25" i="20"/>
  <c r="EQ25" i="20"/>
  <c r="EP25" i="20"/>
  <c r="EO25" i="20"/>
  <c r="EN25" i="20"/>
  <c r="EM25" i="20"/>
  <c r="EL25" i="20"/>
  <c r="EK25" i="20"/>
  <c r="EJ25" i="20"/>
  <c r="EI25" i="20"/>
  <c r="EH25" i="20"/>
  <c r="EG25" i="20"/>
  <c r="FN23" i="20"/>
  <c r="FM23" i="20"/>
  <c r="FL23" i="20"/>
  <c r="FK23" i="20"/>
  <c r="FJ23" i="20"/>
  <c r="FI23" i="20"/>
  <c r="FH23" i="20"/>
  <c r="FG23" i="20"/>
  <c r="FF23" i="20"/>
  <c r="FE23" i="20"/>
  <c r="FD23" i="20"/>
  <c r="FC23" i="20"/>
  <c r="EZ23" i="20"/>
  <c r="EY23" i="20"/>
  <c r="EX23" i="20"/>
  <c r="EW23" i="20"/>
  <c r="EV23" i="20"/>
  <c r="EU23" i="20"/>
  <c r="ET23" i="20"/>
  <c r="ES23" i="20"/>
  <c r="ER23" i="20"/>
  <c r="EQ23" i="20"/>
  <c r="EP23" i="20"/>
  <c r="EO23" i="20"/>
  <c r="EN23" i="20"/>
  <c r="EM23" i="20"/>
  <c r="EL23" i="20"/>
  <c r="EK23" i="20"/>
  <c r="EJ23" i="20"/>
  <c r="EI23" i="20"/>
  <c r="EH23" i="20"/>
  <c r="EG23" i="20"/>
  <c r="AL9" i="20" l="1"/>
  <c r="AK9" i="20"/>
  <c r="AJ9" i="20"/>
  <c r="L142" i="20" l="1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AM86" i="20" l="1"/>
  <c r="F88" i="20"/>
  <c r="E87" i="20"/>
  <c r="AM87" i="20" s="1"/>
  <c r="AO87" i="20" l="1"/>
  <c r="AN87" i="20"/>
  <c r="F89" i="20"/>
  <c r="E88" i="20"/>
  <c r="AM88" i="20" s="1"/>
  <c r="F90" i="20" l="1"/>
  <c r="E89" i="20"/>
  <c r="AM89" i="20" s="1"/>
  <c r="AN89" i="20" s="1"/>
  <c r="P132" i="20"/>
  <c r="P116" i="20"/>
  <c r="W133" i="20"/>
  <c r="W117" i="20"/>
  <c r="W101" i="20"/>
  <c r="W85" i="20"/>
  <c r="W69" i="20"/>
  <c r="W53" i="20"/>
  <c r="W37" i="20"/>
  <c r="W21" i="20"/>
  <c r="AO89" i="20" l="1"/>
  <c r="AU37" i="20"/>
  <c r="BA38" i="20" s="1"/>
  <c r="AT37" i="20"/>
  <c r="AZ38" i="20" s="1"/>
  <c r="AR37" i="20"/>
  <c r="AX38" i="20" s="1"/>
  <c r="AQ37" i="20"/>
  <c r="AW38" i="20" s="1"/>
  <c r="AS37" i="20"/>
  <c r="AY38" i="20" s="1"/>
  <c r="AU53" i="20"/>
  <c r="BA54" i="20" s="1"/>
  <c r="AT53" i="20"/>
  <c r="AZ54" i="20" s="1"/>
  <c r="AQ53" i="20"/>
  <c r="AW54" i="20" s="1"/>
  <c r="AS53" i="20"/>
  <c r="AY54" i="20" s="1"/>
  <c r="AR53" i="20"/>
  <c r="AX54" i="20" s="1"/>
  <c r="AU85" i="20"/>
  <c r="BA86" i="20" s="1"/>
  <c r="AT85" i="20"/>
  <c r="AZ86" i="20" s="1"/>
  <c r="AR85" i="20"/>
  <c r="AX86" i="20" s="1"/>
  <c r="AQ85" i="20"/>
  <c r="AW86" i="20" s="1"/>
  <c r="AS85" i="20"/>
  <c r="AY86" i="20" s="1"/>
  <c r="AU101" i="20"/>
  <c r="BA102" i="20" s="1"/>
  <c r="AT101" i="20"/>
  <c r="AZ102" i="20" s="1"/>
  <c r="AS101" i="20"/>
  <c r="AY102" i="20" s="1"/>
  <c r="AQ101" i="20"/>
  <c r="AW102" i="20" s="1"/>
  <c r="AR101" i="20"/>
  <c r="AX102" i="20" s="1"/>
  <c r="AU133" i="20"/>
  <c r="BA134" i="20" s="1"/>
  <c r="AT133" i="20"/>
  <c r="AZ134" i="20" s="1"/>
  <c r="AS133" i="20"/>
  <c r="AY134" i="20" s="1"/>
  <c r="AR133" i="20"/>
  <c r="AX134" i="20" s="1"/>
  <c r="AQ133" i="20"/>
  <c r="AW134" i="20" s="1"/>
  <c r="AU69" i="20"/>
  <c r="BA70" i="20" s="1"/>
  <c r="AT69" i="20"/>
  <c r="AZ70" i="20" s="1"/>
  <c r="AS69" i="20"/>
  <c r="AY70" i="20" s="1"/>
  <c r="AR69" i="20"/>
  <c r="AX70" i="20" s="1"/>
  <c r="AQ69" i="20"/>
  <c r="AW70" i="20" s="1"/>
  <c r="AQ117" i="20"/>
  <c r="AW118" i="20" s="1"/>
  <c r="AU117" i="20"/>
  <c r="BA118" i="20" s="1"/>
  <c r="AT117" i="20"/>
  <c r="AZ118" i="20" s="1"/>
  <c r="AS117" i="20"/>
  <c r="AY118" i="20" s="1"/>
  <c r="AR117" i="20"/>
  <c r="AX118" i="20" s="1"/>
  <c r="AU21" i="20"/>
  <c r="BA22" i="20" s="1"/>
  <c r="AR21" i="20"/>
  <c r="AX22" i="20" s="1"/>
  <c r="AQ21" i="20"/>
  <c r="AW22" i="20" s="1"/>
  <c r="AT21" i="20"/>
  <c r="AZ22" i="20" s="1"/>
  <c r="AS21" i="20"/>
  <c r="AY22" i="20" s="1"/>
  <c r="W38" i="20"/>
  <c r="AI37" i="20"/>
  <c r="W102" i="20"/>
  <c r="AI101" i="20"/>
  <c r="W22" i="20"/>
  <c r="AI21" i="20"/>
  <c r="W70" i="20"/>
  <c r="AI69" i="20"/>
  <c r="W134" i="20"/>
  <c r="AI133" i="20"/>
  <c r="W54" i="20"/>
  <c r="AI53" i="20"/>
  <c r="W86" i="20"/>
  <c r="AI85" i="20"/>
  <c r="W118" i="20"/>
  <c r="AI117" i="20"/>
  <c r="F91" i="20"/>
  <c r="E90" i="20"/>
  <c r="AM90" i="20" s="1"/>
  <c r="FO23" i="20" l="1"/>
  <c r="AU54" i="20"/>
  <c r="BA55" i="20" s="1"/>
  <c r="AT54" i="20"/>
  <c r="AZ55" i="20" s="1"/>
  <c r="AR54" i="20"/>
  <c r="AX55" i="20" s="1"/>
  <c r="AQ54" i="20"/>
  <c r="AW55" i="20" s="1"/>
  <c r="AS54" i="20"/>
  <c r="AY55" i="20" s="1"/>
  <c r="AU134" i="20"/>
  <c r="BA135" i="20" s="1"/>
  <c r="AT134" i="20"/>
  <c r="AZ135" i="20" s="1"/>
  <c r="AS134" i="20"/>
  <c r="AY135" i="20" s="1"/>
  <c r="AR134" i="20"/>
  <c r="AX135" i="20" s="1"/>
  <c r="AQ134" i="20"/>
  <c r="AW135" i="20" s="1"/>
  <c r="AU118" i="20"/>
  <c r="BA119" i="20" s="1"/>
  <c r="AT118" i="20"/>
  <c r="AZ119" i="20" s="1"/>
  <c r="AS118" i="20"/>
  <c r="AY119" i="20" s="1"/>
  <c r="AR118" i="20"/>
  <c r="AX119" i="20" s="1"/>
  <c r="AQ118" i="20"/>
  <c r="AW119" i="20" s="1"/>
  <c r="AU70" i="20"/>
  <c r="BA71" i="20" s="1"/>
  <c r="AS70" i="20"/>
  <c r="AY71" i="20" s="1"/>
  <c r="AR70" i="20"/>
  <c r="AX71" i="20" s="1"/>
  <c r="AT70" i="20"/>
  <c r="AZ71" i="20" s="1"/>
  <c r="AQ70" i="20"/>
  <c r="AW71" i="20" s="1"/>
  <c r="AT86" i="20"/>
  <c r="AZ87" i="20" s="1"/>
  <c r="BF87" i="20" s="1"/>
  <c r="AS86" i="20"/>
  <c r="AY87" i="20" s="1"/>
  <c r="BE87" i="20" s="1"/>
  <c r="AR86" i="20"/>
  <c r="AX87" i="20" s="1"/>
  <c r="BD87" i="20" s="1"/>
  <c r="AQ86" i="20"/>
  <c r="AW87" i="20" s="1"/>
  <c r="BC87" i="20" s="1"/>
  <c r="AU86" i="20"/>
  <c r="BA87" i="20" s="1"/>
  <c r="BG87" i="20" s="1"/>
  <c r="AS102" i="20"/>
  <c r="AY103" i="20" s="1"/>
  <c r="AR102" i="20"/>
  <c r="AX103" i="20" s="1"/>
  <c r="AU102" i="20"/>
  <c r="BA103" i="20" s="1"/>
  <c r="AQ102" i="20"/>
  <c r="AW103" i="20" s="1"/>
  <c r="AT102" i="20"/>
  <c r="AZ103" i="20" s="1"/>
  <c r="AR38" i="20"/>
  <c r="AX39" i="20" s="1"/>
  <c r="AQ38" i="20"/>
  <c r="AW39" i="20" s="1"/>
  <c r="AU38" i="20"/>
  <c r="BA39" i="20" s="1"/>
  <c r="AT38" i="20"/>
  <c r="AZ39" i="20" s="1"/>
  <c r="AS38" i="20"/>
  <c r="AY39" i="20" s="1"/>
  <c r="AU22" i="20"/>
  <c r="BA23" i="20" s="1"/>
  <c r="AR22" i="20"/>
  <c r="AX23" i="20" s="1"/>
  <c r="AQ22" i="20"/>
  <c r="AW23" i="20" s="1"/>
  <c r="AT22" i="20"/>
  <c r="AZ23" i="20" s="1"/>
  <c r="AS22" i="20"/>
  <c r="AY23" i="20" s="1"/>
  <c r="W135" i="20"/>
  <c r="AI134" i="20"/>
  <c r="W23" i="20"/>
  <c r="AI22" i="20"/>
  <c r="W103" i="20"/>
  <c r="AI102" i="20"/>
  <c r="W119" i="20"/>
  <c r="AI118" i="20"/>
  <c r="W87" i="20"/>
  <c r="AI86" i="20"/>
  <c r="W55" i="20"/>
  <c r="AI54" i="20"/>
  <c r="W71" i="20"/>
  <c r="AI70" i="20"/>
  <c r="W39" i="20"/>
  <c r="AI38" i="20"/>
  <c r="F92" i="20"/>
  <c r="E91" i="20"/>
  <c r="AM91" i="20" s="1"/>
  <c r="AN91" i="20" s="1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BI87" i="20" l="1"/>
  <c r="BJ87" i="20"/>
  <c r="BK87" i="20"/>
  <c r="BL87" i="20"/>
  <c r="BH87" i="20"/>
  <c r="AO91" i="20"/>
  <c r="AQ71" i="20"/>
  <c r="AW72" i="20" s="1"/>
  <c r="AU71" i="20"/>
  <c r="BA72" i="20" s="1"/>
  <c r="AT71" i="20"/>
  <c r="AZ72" i="20" s="1"/>
  <c r="AR71" i="20"/>
  <c r="AX72" i="20" s="1"/>
  <c r="AS71" i="20"/>
  <c r="AY72" i="20" s="1"/>
  <c r="AU87" i="20"/>
  <c r="BA88" i="20" s="1"/>
  <c r="AT87" i="20"/>
  <c r="AZ88" i="20" s="1"/>
  <c r="AR87" i="20"/>
  <c r="AX88" i="20" s="1"/>
  <c r="AS87" i="20"/>
  <c r="AY88" i="20" s="1"/>
  <c r="AQ87" i="20"/>
  <c r="AW88" i="20" s="1"/>
  <c r="AU103" i="20"/>
  <c r="BA104" i="20" s="1"/>
  <c r="AT103" i="20"/>
  <c r="AZ104" i="20" s="1"/>
  <c r="AS103" i="20"/>
  <c r="AY104" i="20" s="1"/>
  <c r="AR103" i="20"/>
  <c r="AX104" i="20" s="1"/>
  <c r="AQ103" i="20"/>
  <c r="AW104" i="20" s="1"/>
  <c r="AU39" i="20"/>
  <c r="BA40" i="20" s="1"/>
  <c r="AR39" i="20"/>
  <c r="AX40" i="20" s="1"/>
  <c r="AQ39" i="20"/>
  <c r="AW40" i="20" s="1"/>
  <c r="AT39" i="20"/>
  <c r="AZ40" i="20" s="1"/>
  <c r="AS39" i="20"/>
  <c r="AY40" i="20" s="1"/>
  <c r="AS55" i="20"/>
  <c r="AY56" i="20" s="1"/>
  <c r="AR55" i="20"/>
  <c r="AX56" i="20" s="1"/>
  <c r="AQ55" i="20"/>
  <c r="AW56" i="20" s="1"/>
  <c r="AU55" i="20"/>
  <c r="BA56" i="20" s="1"/>
  <c r="AT55" i="20"/>
  <c r="AZ56" i="20" s="1"/>
  <c r="AU119" i="20"/>
  <c r="BA120" i="20" s="1"/>
  <c r="AS119" i="20"/>
  <c r="AY120" i="20" s="1"/>
  <c r="AR119" i="20"/>
  <c r="AX120" i="20" s="1"/>
  <c r="AQ119" i="20"/>
  <c r="AW120" i="20" s="1"/>
  <c r="AT119" i="20"/>
  <c r="AZ120" i="20" s="1"/>
  <c r="AQ135" i="20"/>
  <c r="AW136" i="20" s="1"/>
  <c r="AR135" i="20"/>
  <c r="AX136" i="20" s="1"/>
  <c r="AS135" i="20"/>
  <c r="AY136" i="20" s="1"/>
  <c r="AU135" i="20"/>
  <c r="BA136" i="20" s="1"/>
  <c r="AT135" i="20"/>
  <c r="AZ136" i="20" s="1"/>
  <c r="AU23" i="20"/>
  <c r="BA24" i="20" s="1"/>
  <c r="AR23" i="20"/>
  <c r="AX24" i="20" s="1"/>
  <c r="AT23" i="20"/>
  <c r="AZ24" i="20" s="1"/>
  <c r="AQ23" i="20"/>
  <c r="AW24" i="20" s="1"/>
  <c r="AS23" i="20"/>
  <c r="AY24" i="20" s="1"/>
  <c r="AJ54" i="20"/>
  <c r="AJ118" i="20"/>
  <c r="AJ86" i="20"/>
  <c r="AJ102" i="20"/>
  <c r="AJ38" i="20"/>
  <c r="AJ70" i="20"/>
  <c r="AJ22" i="20"/>
  <c r="AJ134" i="20"/>
  <c r="W120" i="20"/>
  <c r="AI119" i="20"/>
  <c r="W40" i="20"/>
  <c r="AI39" i="20"/>
  <c r="W56" i="20"/>
  <c r="AI55" i="20"/>
  <c r="W24" i="20"/>
  <c r="AI23" i="20"/>
  <c r="W104" i="20"/>
  <c r="AI103" i="20"/>
  <c r="W72" i="20"/>
  <c r="AI71" i="20"/>
  <c r="W88" i="20"/>
  <c r="AI87" i="20"/>
  <c r="W136" i="20"/>
  <c r="AI135" i="20"/>
  <c r="F93" i="20"/>
  <c r="E92" i="20"/>
  <c r="AM92" i="20" s="1"/>
  <c r="AU72" i="20" l="1"/>
  <c r="BA73" i="20" s="1"/>
  <c r="AT72" i="20"/>
  <c r="AZ73" i="20" s="1"/>
  <c r="AR72" i="20"/>
  <c r="AX73" i="20" s="1"/>
  <c r="AQ72" i="20"/>
  <c r="AW73" i="20" s="1"/>
  <c r="AS72" i="20"/>
  <c r="AY73" i="20" s="1"/>
  <c r="AT56" i="20"/>
  <c r="AZ57" i="20" s="1"/>
  <c r="AS56" i="20"/>
  <c r="AY57" i="20" s="1"/>
  <c r="AR56" i="20"/>
  <c r="AX57" i="20" s="1"/>
  <c r="AQ56" i="20"/>
  <c r="AW57" i="20" s="1"/>
  <c r="AU56" i="20"/>
  <c r="BA57" i="20" s="1"/>
  <c r="AU88" i="20"/>
  <c r="BA89" i="20" s="1"/>
  <c r="BG89" i="20" s="1"/>
  <c r="AT88" i="20"/>
  <c r="AZ89" i="20" s="1"/>
  <c r="BF89" i="20" s="1"/>
  <c r="AS88" i="20"/>
  <c r="AY89" i="20" s="1"/>
  <c r="BJ89" i="20" s="1"/>
  <c r="AQ88" i="20"/>
  <c r="AW89" i="20" s="1"/>
  <c r="BH89" i="20" s="1"/>
  <c r="AR88" i="20"/>
  <c r="AX89" i="20" s="1"/>
  <c r="BI89" i="20" s="1"/>
  <c r="AU40" i="20"/>
  <c r="BA41" i="20" s="1"/>
  <c r="AT40" i="20"/>
  <c r="AZ41" i="20" s="1"/>
  <c r="AR40" i="20"/>
  <c r="AX41" i="20" s="1"/>
  <c r="AQ40" i="20"/>
  <c r="AW41" i="20" s="1"/>
  <c r="AS40" i="20"/>
  <c r="AY41" i="20" s="1"/>
  <c r="AU120" i="20"/>
  <c r="BA121" i="20" s="1"/>
  <c r="AT120" i="20"/>
  <c r="AZ121" i="20" s="1"/>
  <c r="AQ120" i="20"/>
  <c r="AW121" i="20" s="1"/>
  <c r="AS120" i="20"/>
  <c r="AY121" i="20" s="1"/>
  <c r="AR120" i="20"/>
  <c r="AX121" i="20" s="1"/>
  <c r="AU136" i="20"/>
  <c r="BA137" i="20" s="1"/>
  <c r="AT136" i="20"/>
  <c r="AZ137" i="20" s="1"/>
  <c r="AS136" i="20"/>
  <c r="AY137" i="20" s="1"/>
  <c r="AR136" i="20"/>
  <c r="AX137" i="20" s="1"/>
  <c r="AQ136" i="20"/>
  <c r="AW137" i="20" s="1"/>
  <c r="AR104" i="20"/>
  <c r="AX105" i="20" s="1"/>
  <c r="AQ104" i="20"/>
  <c r="AW105" i="20" s="1"/>
  <c r="AT104" i="20"/>
  <c r="AZ105" i="20" s="1"/>
  <c r="AS104" i="20"/>
  <c r="AY105" i="20" s="1"/>
  <c r="AU104" i="20"/>
  <c r="BA105" i="20" s="1"/>
  <c r="AU24" i="20"/>
  <c r="BA25" i="20" s="1"/>
  <c r="FO25" i="20" s="1"/>
  <c r="AR24" i="20"/>
  <c r="AX25" i="20" s="1"/>
  <c r="AQ24" i="20"/>
  <c r="AW25" i="20" s="1"/>
  <c r="AT24" i="20"/>
  <c r="AZ25" i="20" s="1"/>
  <c r="AS24" i="20"/>
  <c r="AY25" i="20" s="1"/>
  <c r="AJ119" i="20"/>
  <c r="AJ39" i="20"/>
  <c r="AJ87" i="20"/>
  <c r="AJ71" i="20"/>
  <c r="AJ55" i="20"/>
  <c r="AJ135" i="20"/>
  <c r="AJ103" i="20"/>
  <c r="AJ23" i="20"/>
  <c r="W89" i="20"/>
  <c r="AI88" i="20"/>
  <c r="W41" i="20"/>
  <c r="AI40" i="20"/>
  <c r="W137" i="20"/>
  <c r="AI136" i="20"/>
  <c r="W73" i="20"/>
  <c r="AI72" i="20"/>
  <c r="W105" i="20"/>
  <c r="AI104" i="20"/>
  <c r="W25" i="20"/>
  <c r="AI24" i="20"/>
  <c r="W57" i="20"/>
  <c r="AI56" i="20"/>
  <c r="W121" i="20"/>
  <c r="AI120" i="20"/>
  <c r="F94" i="20"/>
  <c r="E93" i="20"/>
  <c r="AM93" i="20" s="1"/>
  <c r="AN93" i="20" s="1"/>
  <c r="F134" i="20"/>
  <c r="AE133" i="20"/>
  <c r="AD133" i="20"/>
  <c r="AB133" i="20"/>
  <c r="AB134" i="20" s="1"/>
  <c r="AB135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M22" i="20" s="1"/>
  <c r="AE21" i="20"/>
  <c r="AD21" i="20"/>
  <c r="AB21" i="20"/>
  <c r="AB22" i="20" s="1"/>
  <c r="AB23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BK89" i="20" l="1"/>
  <c r="AB72" i="20"/>
  <c r="AB73" i="20" s="1"/>
  <c r="BD89" i="20"/>
  <c r="AB88" i="20"/>
  <c r="AB89" i="20" s="1"/>
  <c r="AB40" i="20"/>
  <c r="BE89" i="20"/>
  <c r="BC89" i="20"/>
  <c r="AB136" i="20"/>
  <c r="AB137" i="20" s="1"/>
  <c r="AB24" i="20"/>
  <c r="AB104" i="20"/>
  <c r="BL89" i="20"/>
  <c r="AO93" i="20"/>
  <c r="AB120" i="20"/>
  <c r="AB121" i="20" s="1"/>
  <c r="AB56" i="20"/>
  <c r="AB57" i="20" s="1"/>
  <c r="AQ41" i="20"/>
  <c r="AW42" i="20" s="1"/>
  <c r="AU41" i="20"/>
  <c r="BA42" i="20" s="1"/>
  <c r="AS41" i="20"/>
  <c r="AY42" i="20" s="1"/>
  <c r="AR41" i="20"/>
  <c r="AX42" i="20" s="1"/>
  <c r="AT41" i="20"/>
  <c r="AZ42" i="20" s="1"/>
  <c r="AS73" i="20"/>
  <c r="AY74" i="20" s="1"/>
  <c r="AR73" i="20"/>
  <c r="AX74" i="20" s="1"/>
  <c r="AQ73" i="20"/>
  <c r="AW74" i="20" s="1"/>
  <c r="AU73" i="20"/>
  <c r="BA74" i="20" s="1"/>
  <c r="AT73" i="20"/>
  <c r="AZ74" i="20" s="1"/>
  <c r="AT89" i="20"/>
  <c r="AZ90" i="20" s="1"/>
  <c r="AR89" i="20"/>
  <c r="AX90" i="20" s="1"/>
  <c r="AQ89" i="20"/>
  <c r="AW90" i="20" s="1"/>
  <c r="AU89" i="20"/>
  <c r="BA90" i="20" s="1"/>
  <c r="AS89" i="20"/>
  <c r="AY90" i="20" s="1"/>
  <c r="AT121" i="20"/>
  <c r="AZ122" i="20" s="1"/>
  <c r="AS121" i="20"/>
  <c r="AY122" i="20" s="1"/>
  <c r="AR121" i="20"/>
  <c r="AX122" i="20" s="1"/>
  <c r="AQ121" i="20"/>
  <c r="AW122" i="20" s="1"/>
  <c r="AU121" i="20"/>
  <c r="BA122" i="20" s="1"/>
  <c r="AU105" i="20"/>
  <c r="BA106" i="20" s="1"/>
  <c r="AT105" i="20"/>
  <c r="AZ106" i="20" s="1"/>
  <c r="AS105" i="20"/>
  <c r="AY106" i="20" s="1"/>
  <c r="AR105" i="20"/>
  <c r="AX106" i="20" s="1"/>
  <c r="AQ105" i="20"/>
  <c r="AW106" i="20" s="1"/>
  <c r="AR137" i="20"/>
  <c r="AX138" i="20" s="1"/>
  <c r="AQ137" i="20"/>
  <c r="AW138" i="20" s="1"/>
  <c r="AS137" i="20"/>
  <c r="AY138" i="20" s="1"/>
  <c r="AT137" i="20"/>
  <c r="AZ138" i="20" s="1"/>
  <c r="AU137" i="20"/>
  <c r="BA138" i="20" s="1"/>
  <c r="AO23" i="20"/>
  <c r="AU57" i="20"/>
  <c r="BA58" i="20" s="1"/>
  <c r="AT57" i="20"/>
  <c r="AZ58" i="20" s="1"/>
  <c r="AS57" i="20"/>
  <c r="AY58" i="20" s="1"/>
  <c r="AR57" i="20"/>
  <c r="AX58" i="20" s="1"/>
  <c r="AQ57" i="20"/>
  <c r="AW58" i="20" s="1"/>
  <c r="AU25" i="20"/>
  <c r="BA26" i="20" s="1"/>
  <c r="AR25" i="20"/>
  <c r="AX26" i="20" s="1"/>
  <c r="AQ25" i="20"/>
  <c r="AW26" i="20" s="1"/>
  <c r="AT25" i="20"/>
  <c r="AZ26" i="20" s="1"/>
  <c r="AS25" i="20"/>
  <c r="AY26" i="20" s="1"/>
  <c r="AJ40" i="20"/>
  <c r="AJ88" i="20"/>
  <c r="AJ56" i="20"/>
  <c r="AJ120" i="20"/>
  <c r="AJ24" i="20"/>
  <c r="AJ104" i="20"/>
  <c r="AJ72" i="20"/>
  <c r="AJ136" i="20"/>
  <c r="W26" i="20"/>
  <c r="AI25" i="20"/>
  <c r="W42" i="20"/>
  <c r="AI41" i="20"/>
  <c r="W58" i="20"/>
  <c r="AI57" i="20"/>
  <c r="W74" i="20"/>
  <c r="AI73" i="20"/>
  <c r="W106" i="20"/>
  <c r="AI105" i="20"/>
  <c r="W122" i="20"/>
  <c r="AI121" i="20"/>
  <c r="W138" i="20"/>
  <c r="AI137" i="20"/>
  <c r="W90" i="20"/>
  <c r="AI89" i="20"/>
  <c r="E54" i="20"/>
  <c r="AM54" i="20" s="1"/>
  <c r="E134" i="20"/>
  <c r="AM134" i="20" s="1"/>
  <c r="AE134" i="20"/>
  <c r="E70" i="20"/>
  <c r="AM70" i="20" s="1"/>
  <c r="E102" i="20"/>
  <c r="AM102" i="20" s="1"/>
  <c r="F95" i="20"/>
  <c r="E38" i="20"/>
  <c r="AM38" i="20" s="1"/>
  <c r="E118" i="20"/>
  <c r="AM118" i="20" s="1"/>
  <c r="E94" i="20"/>
  <c r="AM94" i="20" s="1"/>
  <c r="AD70" i="20"/>
  <c r="AD134" i="20"/>
  <c r="AD38" i="20"/>
  <c r="AD22" i="20"/>
  <c r="AD86" i="20"/>
  <c r="AD102" i="20"/>
  <c r="AD54" i="20"/>
  <c r="AD118" i="20"/>
  <c r="F71" i="20"/>
  <c r="F119" i="20"/>
  <c r="AE86" i="20"/>
  <c r="AE102" i="20"/>
  <c r="F23" i="20"/>
  <c r="E23" i="20" s="1"/>
  <c r="AM23" i="20" s="1"/>
  <c r="AN23" i="20" s="1"/>
  <c r="AE38" i="20"/>
  <c r="AE118" i="20"/>
  <c r="AB25" i="20"/>
  <c r="AB41" i="20"/>
  <c r="AE22" i="20"/>
  <c r="AK22" i="20" s="1"/>
  <c r="F39" i="20"/>
  <c r="F55" i="20"/>
  <c r="AE70" i="20"/>
  <c r="AE54" i="20"/>
  <c r="AB105" i="20"/>
  <c r="F103" i="20"/>
  <c r="F135" i="20"/>
  <c r="BI23" i="20" l="1"/>
  <c r="BC23" i="20"/>
  <c r="BL23" i="20"/>
  <c r="BH23" i="20"/>
  <c r="BJ23" i="20"/>
  <c r="BK23" i="20"/>
  <c r="AO135" i="20"/>
  <c r="FO27" i="20"/>
  <c r="AO103" i="20"/>
  <c r="AU122" i="20"/>
  <c r="BA123" i="20" s="1"/>
  <c r="AT122" i="20"/>
  <c r="AZ123" i="20" s="1"/>
  <c r="AS122" i="20"/>
  <c r="AY123" i="20" s="1"/>
  <c r="AR122" i="20"/>
  <c r="AX123" i="20" s="1"/>
  <c r="AQ122" i="20"/>
  <c r="AW123" i="20" s="1"/>
  <c r="AS106" i="20"/>
  <c r="AY107" i="20" s="1"/>
  <c r="AR106" i="20"/>
  <c r="AX107" i="20" s="1"/>
  <c r="AQ106" i="20"/>
  <c r="AW107" i="20" s="1"/>
  <c r="AU106" i="20"/>
  <c r="BA107" i="20" s="1"/>
  <c r="AT106" i="20"/>
  <c r="AZ107" i="20" s="1"/>
  <c r="AT74" i="20"/>
  <c r="AZ75" i="20" s="1"/>
  <c r="AS74" i="20"/>
  <c r="AY75" i="20" s="1"/>
  <c r="AR74" i="20"/>
  <c r="AX75" i="20" s="1"/>
  <c r="AQ74" i="20"/>
  <c r="AW75" i="20" s="1"/>
  <c r="AU74" i="20"/>
  <c r="BA75" i="20" s="1"/>
  <c r="BG23" i="20"/>
  <c r="BF23" i="20"/>
  <c r="BE23" i="20"/>
  <c r="BD23" i="20"/>
  <c r="AU90" i="20"/>
  <c r="BA91" i="20" s="1"/>
  <c r="BL91" i="20" s="1"/>
  <c r="AS90" i="20"/>
  <c r="AY91" i="20" s="1"/>
  <c r="BE91" i="20" s="1"/>
  <c r="AR90" i="20"/>
  <c r="AX91" i="20" s="1"/>
  <c r="BI91" i="20" s="1"/>
  <c r="AQ90" i="20"/>
  <c r="AW91" i="20" s="1"/>
  <c r="BC91" i="20" s="1"/>
  <c r="AT90" i="20"/>
  <c r="AZ91" i="20" s="1"/>
  <c r="BF91" i="20" s="1"/>
  <c r="AU58" i="20"/>
  <c r="BA59" i="20" s="1"/>
  <c r="AT58" i="20"/>
  <c r="AZ59" i="20" s="1"/>
  <c r="AS58" i="20"/>
  <c r="AY59" i="20" s="1"/>
  <c r="AR58" i="20"/>
  <c r="AX59" i="20" s="1"/>
  <c r="AQ58" i="20"/>
  <c r="AW59" i="20" s="1"/>
  <c r="AU42" i="20"/>
  <c r="BA43" i="20" s="1"/>
  <c r="AT42" i="20"/>
  <c r="AZ43" i="20" s="1"/>
  <c r="AS42" i="20"/>
  <c r="AY43" i="20" s="1"/>
  <c r="AR42" i="20"/>
  <c r="AX43" i="20" s="1"/>
  <c r="AQ42" i="20"/>
  <c r="AW43" i="20" s="1"/>
  <c r="AU138" i="20"/>
  <c r="BA139" i="20" s="1"/>
  <c r="AT138" i="20"/>
  <c r="AZ139" i="20" s="1"/>
  <c r="AS138" i="20"/>
  <c r="AY139" i="20" s="1"/>
  <c r="AR138" i="20"/>
  <c r="AX139" i="20" s="1"/>
  <c r="AQ138" i="20"/>
  <c r="AW139" i="20" s="1"/>
  <c r="AR26" i="20"/>
  <c r="AX27" i="20" s="1"/>
  <c r="AQ26" i="20"/>
  <c r="AW27" i="20" s="1"/>
  <c r="AS26" i="20"/>
  <c r="AY27" i="20" s="1"/>
  <c r="AT26" i="20"/>
  <c r="AZ27" i="20" s="1"/>
  <c r="AU26" i="20"/>
  <c r="BA27" i="20" s="1"/>
  <c r="AJ41" i="20"/>
  <c r="AF38" i="20"/>
  <c r="AG38" i="20" s="1"/>
  <c r="AK38" i="20"/>
  <c r="AF102" i="20"/>
  <c r="AG102" i="20" s="1"/>
  <c r="AK102" i="20"/>
  <c r="AF70" i="20"/>
  <c r="AG70" i="20" s="1"/>
  <c r="AK70" i="20"/>
  <c r="AJ121" i="20"/>
  <c r="AF134" i="20"/>
  <c r="AG134" i="20" s="1"/>
  <c r="AK134" i="20"/>
  <c r="AF118" i="20"/>
  <c r="AG118" i="20" s="1"/>
  <c r="AK118" i="20"/>
  <c r="AJ89" i="20"/>
  <c r="AJ25" i="20"/>
  <c r="AF86" i="20"/>
  <c r="AG86" i="20" s="1"/>
  <c r="AK86" i="20"/>
  <c r="AF54" i="20"/>
  <c r="AG54" i="20" s="1"/>
  <c r="AK54" i="20"/>
  <c r="AJ137" i="20"/>
  <c r="AJ105" i="20"/>
  <c r="AJ73" i="20"/>
  <c r="AJ57" i="20"/>
  <c r="W75" i="20"/>
  <c r="AI74" i="20"/>
  <c r="W91" i="20"/>
  <c r="AI90" i="20"/>
  <c r="AF22" i="20"/>
  <c r="AG22" i="20" s="1"/>
  <c r="W107" i="20"/>
  <c r="AI106" i="20"/>
  <c r="W59" i="20"/>
  <c r="AI58" i="20"/>
  <c r="W139" i="20"/>
  <c r="AI138" i="20"/>
  <c r="W43" i="20"/>
  <c r="AI42" i="20"/>
  <c r="W123" i="20"/>
  <c r="AI122" i="20"/>
  <c r="W27" i="20"/>
  <c r="AI26" i="20"/>
  <c r="E103" i="20"/>
  <c r="AM103" i="20" s="1"/>
  <c r="AN103" i="20" s="1"/>
  <c r="E135" i="20"/>
  <c r="AM135" i="20" s="1"/>
  <c r="AN135" i="20" s="1"/>
  <c r="AE135" i="20"/>
  <c r="AK135" i="20" s="1"/>
  <c r="E55" i="20"/>
  <c r="AM55" i="20" s="1"/>
  <c r="AN55" i="20" s="1"/>
  <c r="E119" i="20"/>
  <c r="AM119" i="20" s="1"/>
  <c r="AN119" i="20" s="1"/>
  <c r="E71" i="20"/>
  <c r="AM71" i="20" s="1"/>
  <c r="AN71" i="20" s="1"/>
  <c r="E39" i="20"/>
  <c r="AM39" i="20" s="1"/>
  <c r="AN39" i="20" s="1"/>
  <c r="F96" i="20"/>
  <c r="E95" i="20"/>
  <c r="AM95" i="20" s="1"/>
  <c r="AN95" i="20" s="1"/>
  <c r="AD119" i="20"/>
  <c r="AE71" i="20"/>
  <c r="AK71" i="20" s="1"/>
  <c r="AD87" i="20"/>
  <c r="AD23" i="20"/>
  <c r="AD135" i="20"/>
  <c r="AD71" i="20"/>
  <c r="AD55" i="20"/>
  <c r="AE119" i="20"/>
  <c r="AK119" i="20" s="1"/>
  <c r="AD103" i="20"/>
  <c r="AD39" i="20"/>
  <c r="F72" i="20"/>
  <c r="F24" i="20"/>
  <c r="E24" i="20" s="1"/>
  <c r="AM24" i="20" s="1"/>
  <c r="AE23" i="20"/>
  <c r="AK23" i="20" s="1"/>
  <c r="F120" i="20"/>
  <c r="AB90" i="20"/>
  <c r="AB106" i="20"/>
  <c r="AE87" i="20"/>
  <c r="AK87" i="20" s="1"/>
  <c r="AE55" i="20"/>
  <c r="AK55" i="20" s="1"/>
  <c r="F56" i="20"/>
  <c r="F136" i="20"/>
  <c r="AB138" i="20"/>
  <c r="AE103" i="20"/>
  <c r="AK103" i="20" s="1"/>
  <c r="F104" i="20"/>
  <c r="AB58" i="20"/>
  <c r="F40" i="20"/>
  <c r="AE39" i="20"/>
  <c r="AK39" i="20" s="1"/>
  <c r="AB122" i="20"/>
  <c r="AB74" i="20"/>
  <c r="AB42" i="20"/>
  <c r="AB26" i="20"/>
  <c r="BG91" i="20" l="1"/>
  <c r="BJ91" i="20"/>
  <c r="BD91" i="20"/>
  <c r="BK71" i="20"/>
  <c r="BJ71" i="20"/>
  <c r="BL71" i="20"/>
  <c r="BH71" i="20"/>
  <c r="BI71" i="20"/>
  <c r="BL119" i="20"/>
  <c r="BH119" i="20"/>
  <c r="BI119" i="20"/>
  <c r="BJ119" i="20"/>
  <c r="BK119" i="20"/>
  <c r="BH91" i="20"/>
  <c r="AO39" i="20"/>
  <c r="AO119" i="20"/>
  <c r="BJ55" i="20"/>
  <c r="BH55" i="20"/>
  <c r="BI55" i="20"/>
  <c r="BL55" i="20"/>
  <c r="BK55" i="20"/>
  <c r="BK135" i="20"/>
  <c r="BJ135" i="20"/>
  <c r="BI135" i="20"/>
  <c r="BL135" i="20"/>
  <c r="BH135" i="20"/>
  <c r="AO71" i="20"/>
  <c r="BJ39" i="20"/>
  <c r="BI39" i="20"/>
  <c r="BK39" i="20"/>
  <c r="BL39" i="20"/>
  <c r="BH39" i="20"/>
  <c r="BI103" i="20"/>
  <c r="BK103" i="20"/>
  <c r="BJ103" i="20"/>
  <c r="BH103" i="20"/>
  <c r="BL103" i="20"/>
  <c r="BK91" i="20"/>
  <c r="AO55" i="20"/>
  <c r="BD103" i="20"/>
  <c r="BC103" i="20"/>
  <c r="BE103" i="20"/>
  <c r="BF103" i="20"/>
  <c r="BG103" i="20"/>
  <c r="BD135" i="20"/>
  <c r="BG135" i="20"/>
  <c r="BC135" i="20"/>
  <c r="BF135" i="20"/>
  <c r="BE135" i="20"/>
  <c r="BF55" i="20"/>
  <c r="BG55" i="20"/>
  <c r="BD55" i="20"/>
  <c r="BC55" i="20"/>
  <c r="BE55" i="20"/>
  <c r="BD71" i="20"/>
  <c r="BE71" i="20"/>
  <c r="BF71" i="20"/>
  <c r="BG71" i="20"/>
  <c r="BC71" i="20"/>
  <c r="BG39" i="20"/>
  <c r="BC39" i="20"/>
  <c r="BE39" i="20"/>
  <c r="BD39" i="20"/>
  <c r="BF39" i="20"/>
  <c r="AR91" i="20"/>
  <c r="AX92" i="20" s="1"/>
  <c r="AQ91" i="20"/>
  <c r="AW92" i="20" s="1"/>
  <c r="AU91" i="20"/>
  <c r="BA92" i="20" s="1"/>
  <c r="AT91" i="20"/>
  <c r="AZ92" i="20" s="1"/>
  <c r="AS91" i="20"/>
  <c r="AY92" i="20" s="1"/>
  <c r="AU123" i="20"/>
  <c r="BA124" i="20" s="1"/>
  <c r="AT123" i="20"/>
  <c r="AZ124" i="20" s="1"/>
  <c r="AS123" i="20"/>
  <c r="AY124" i="20" s="1"/>
  <c r="AR123" i="20"/>
  <c r="AX124" i="20" s="1"/>
  <c r="AQ123" i="20"/>
  <c r="AW124" i="20" s="1"/>
  <c r="AU139" i="20"/>
  <c r="BA140" i="20" s="1"/>
  <c r="AT139" i="20"/>
  <c r="AZ140" i="20" s="1"/>
  <c r="AS139" i="20"/>
  <c r="AY140" i="20" s="1"/>
  <c r="AR139" i="20"/>
  <c r="AX140" i="20" s="1"/>
  <c r="AQ139" i="20"/>
  <c r="AW140" i="20" s="1"/>
  <c r="BD119" i="20"/>
  <c r="BE119" i="20"/>
  <c r="BG119" i="20"/>
  <c r="BF119" i="20"/>
  <c r="BC119" i="20"/>
  <c r="AU75" i="20"/>
  <c r="BA76" i="20" s="1"/>
  <c r="AT75" i="20"/>
  <c r="AZ76" i="20" s="1"/>
  <c r="AS75" i="20"/>
  <c r="AY76" i="20" s="1"/>
  <c r="AQ75" i="20"/>
  <c r="AW76" i="20" s="1"/>
  <c r="AR75" i="20"/>
  <c r="AX76" i="20" s="1"/>
  <c r="AU107" i="20"/>
  <c r="BA108" i="20" s="1"/>
  <c r="AR107" i="20"/>
  <c r="AX108" i="20" s="1"/>
  <c r="AQ107" i="20"/>
  <c r="AW108" i="20" s="1"/>
  <c r="AS107" i="20"/>
  <c r="AY108" i="20" s="1"/>
  <c r="AT107" i="20"/>
  <c r="AZ108" i="20" s="1"/>
  <c r="AU43" i="20"/>
  <c r="BA44" i="20" s="1"/>
  <c r="AS43" i="20"/>
  <c r="AY44" i="20" s="1"/>
  <c r="AR43" i="20"/>
  <c r="AX44" i="20" s="1"/>
  <c r="AT43" i="20"/>
  <c r="AZ44" i="20" s="1"/>
  <c r="AQ43" i="20"/>
  <c r="AW44" i="20" s="1"/>
  <c r="AT59" i="20"/>
  <c r="AZ60" i="20" s="1"/>
  <c r="AS59" i="20"/>
  <c r="AY60" i="20" s="1"/>
  <c r="AQ59" i="20"/>
  <c r="AW60" i="20" s="1"/>
  <c r="AU59" i="20"/>
  <c r="BA60" i="20" s="1"/>
  <c r="AR59" i="20"/>
  <c r="AX60" i="20" s="1"/>
  <c r="AR27" i="20"/>
  <c r="AX28" i="20" s="1"/>
  <c r="AQ27" i="20"/>
  <c r="AW28" i="20" s="1"/>
  <c r="AS27" i="20"/>
  <c r="AY28" i="20" s="1"/>
  <c r="AU27" i="20"/>
  <c r="BA28" i="20" s="1"/>
  <c r="AT27" i="20"/>
  <c r="AZ28" i="20" s="1"/>
  <c r="AJ74" i="20"/>
  <c r="AJ58" i="20"/>
  <c r="AJ90" i="20"/>
  <c r="AJ26" i="20"/>
  <c r="AJ122" i="20"/>
  <c r="AJ138" i="20"/>
  <c r="AJ42" i="20"/>
  <c r="AJ106" i="20"/>
  <c r="W140" i="20"/>
  <c r="AI139" i="20"/>
  <c r="AF103" i="20"/>
  <c r="AG103" i="20" s="1"/>
  <c r="AL103" i="20"/>
  <c r="AF23" i="20"/>
  <c r="AG23" i="20" s="1"/>
  <c r="AL23" i="20"/>
  <c r="AF119" i="20"/>
  <c r="AG119" i="20" s="1"/>
  <c r="AL119" i="20"/>
  <c r="AF39" i="20"/>
  <c r="AG39" i="20" s="1"/>
  <c r="AL39" i="20"/>
  <c r="W124" i="20"/>
  <c r="AI123" i="20"/>
  <c r="AF55" i="20"/>
  <c r="AG55" i="20" s="1"/>
  <c r="AL55" i="20"/>
  <c r="W92" i="20"/>
  <c r="AI91" i="20"/>
  <c r="AF87" i="20"/>
  <c r="AG87" i="20" s="1"/>
  <c r="AL87" i="20"/>
  <c r="W44" i="20"/>
  <c r="AI43" i="20"/>
  <c r="W76" i="20"/>
  <c r="AI75" i="20"/>
  <c r="W28" i="20"/>
  <c r="AI27" i="20"/>
  <c r="AF71" i="20"/>
  <c r="AG71" i="20" s="1"/>
  <c r="AL71" i="20"/>
  <c r="W60" i="20"/>
  <c r="AI59" i="20"/>
  <c r="W108" i="20"/>
  <c r="AI107" i="20"/>
  <c r="AF135" i="20"/>
  <c r="AG135" i="20" s="1"/>
  <c r="AL135" i="20"/>
  <c r="E104" i="20"/>
  <c r="AM104" i="20" s="1"/>
  <c r="E136" i="20"/>
  <c r="AM136" i="20" s="1"/>
  <c r="AE136" i="20"/>
  <c r="F97" i="20"/>
  <c r="E56" i="20"/>
  <c r="AM56" i="20" s="1"/>
  <c r="E72" i="20"/>
  <c r="AM72" i="20" s="1"/>
  <c r="E40" i="20"/>
  <c r="AM40" i="20" s="1"/>
  <c r="E120" i="20"/>
  <c r="AM120" i="20" s="1"/>
  <c r="E96" i="20"/>
  <c r="AM96" i="20" s="1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AK24" i="20" s="1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B139" i="20"/>
  <c r="F137" i="20"/>
  <c r="AE88" i="20"/>
  <c r="AB75" i="20"/>
  <c r="AB59" i="20"/>
  <c r="AO57" i="20" l="1"/>
  <c r="AO137" i="20"/>
  <c r="AO105" i="20"/>
  <c r="BH93" i="20"/>
  <c r="AO121" i="20"/>
  <c r="AU92" i="20"/>
  <c r="BA93" i="20" s="1"/>
  <c r="BG93" i="20" s="1"/>
  <c r="AT92" i="20"/>
  <c r="AZ93" i="20" s="1"/>
  <c r="BF93" i="20" s="1"/>
  <c r="AS92" i="20"/>
  <c r="AY93" i="20" s="1"/>
  <c r="BE93" i="20" s="1"/>
  <c r="AR92" i="20"/>
  <c r="AX93" i="20" s="1"/>
  <c r="BD93" i="20" s="1"/>
  <c r="AQ92" i="20"/>
  <c r="AW93" i="20" s="1"/>
  <c r="AS124" i="20"/>
  <c r="AY125" i="20" s="1"/>
  <c r="AR124" i="20"/>
  <c r="AX125" i="20" s="1"/>
  <c r="AQ124" i="20"/>
  <c r="AW125" i="20" s="1"/>
  <c r="AU124" i="20"/>
  <c r="BA125" i="20" s="1"/>
  <c r="AT124" i="20"/>
  <c r="AZ125" i="20" s="1"/>
  <c r="AU108" i="20"/>
  <c r="BA109" i="20" s="1"/>
  <c r="AS108" i="20"/>
  <c r="AY109" i="20" s="1"/>
  <c r="AR108" i="20"/>
  <c r="AX109" i="20" s="1"/>
  <c r="AT108" i="20"/>
  <c r="AZ109" i="20" s="1"/>
  <c r="AQ108" i="20"/>
  <c r="AW109" i="20" s="1"/>
  <c r="BC93" i="20"/>
  <c r="AS140" i="20"/>
  <c r="AY141" i="20" s="1"/>
  <c r="AU140" i="20"/>
  <c r="BA141" i="20" s="1"/>
  <c r="AT140" i="20"/>
  <c r="AZ141" i="20" s="1"/>
  <c r="AR140" i="20"/>
  <c r="AX141" i="20" s="1"/>
  <c r="AQ140" i="20"/>
  <c r="AW141" i="20" s="1"/>
  <c r="AT60" i="20"/>
  <c r="AZ61" i="20" s="1"/>
  <c r="AR60" i="20"/>
  <c r="AX61" i="20" s="1"/>
  <c r="AQ60" i="20"/>
  <c r="AW61" i="20" s="1"/>
  <c r="AU60" i="20"/>
  <c r="BA61" i="20" s="1"/>
  <c r="AS60" i="20"/>
  <c r="AY61" i="20" s="1"/>
  <c r="AQ44" i="20"/>
  <c r="AW45" i="20" s="1"/>
  <c r="AR44" i="20"/>
  <c r="AX45" i="20" s="1"/>
  <c r="AU44" i="20"/>
  <c r="BA45" i="20" s="1"/>
  <c r="AT44" i="20"/>
  <c r="AZ45" i="20" s="1"/>
  <c r="AS44" i="20"/>
  <c r="AY45" i="20" s="1"/>
  <c r="AU76" i="20"/>
  <c r="BA77" i="20" s="1"/>
  <c r="AT76" i="20"/>
  <c r="AZ77" i="20" s="1"/>
  <c r="AS76" i="20"/>
  <c r="AY77" i="20" s="1"/>
  <c r="AR76" i="20"/>
  <c r="AX77" i="20" s="1"/>
  <c r="AQ76" i="20"/>
  <c r="AW77" i="20" s="1"/>
  <c r="AQ28" i="20"/>
  <c r="AW29" i="20" s="1"/>
  <c r="AU28" i="20"/>
  <c r="BA29" i="20" s="1"/>
  <c r="AT28" i="20"/>
  <c r="AZ29" i="20" s="1"/>
  <c r="AS28" i="20"/>
  <c r="AY29" i="20" s="1"/>
  <c r="AR28" i="20"/>
  <c r="AX29" i="20" s="1"/>
  <c r="AF40" i="20"/>
  <c r="AG40" i="20" s="1"/>
  <c r="AK40" i="20"/>
  <c r="AF88" i="20"/>
  <c r="AG88" i="20" s="1"/>
  <c r="AK88" i="20"/>
  <c r="AJ139" i="20"/>
  <c r="AJ27" i="20"/>
  <c r="AJ75" i="20"/>
  <c r="AF56" i="20"/>
  <c r="AG56" i="20" s="1"/>
  <c r="AK56" i="20"/>
  <c r="AF120" i="20"/>
  <c r="AG120" i="20" s="1"/>
  <c r="AK120" i="20"/>
  <c r="AF72" i="20"/>
  <c r="AG72" i="20" s="1"/>
  <c r="AK72" i="20"/>
  <c r="AF104" i="20"/>
  <c r="AG104" i="20" s="1"/>
  <c r="AK104" i="20"/>
  <c r="AJ107" i="20"/>
  <c r="AJ59" i="20"/>
  <c r="AJ43" i="20"/>
  <c r="AF136" i="20"/>
  <c r="AG136" i="20" s="1"/>
  <c r="AK136" i="20"/>
  <c r="AJ91" i="20"/>
  <c r="AJ123" i="20"/>
  <c r="W109" i="20"/>
  <c r="AI108" i="20"/>
  <c r="W45" i="20"/>
  <c r="AI44" i="20"/>
  <c r="W93" i="20"/>
  <c r="AI92" i="20"/>
  <c r="W125" i="20"/>
  <c r="AI124" i="20"/>
  <c r="W77" i="20"/>
  <c r="AI76" i="20"/>
  <c r="AF24" i="20"/>
  <c r="AG24" i="20" s="1"/>
  <c r="W61" i="20"/>
  <c r="AI60" i="20"/>
  <c r="W29" i="20"/>
  <c r="AI28" i="20"/>
  <c r="W141" i="20"/>
  <c r="AI140" i="20"/>
  <c r="AE121" i="20"/>
  <c r="AK121" i="20" s="1"/>
  <c r="E41" i="20"/>
  <c r="AM41" i="20" s="1"/>
  <c r="AN41" i="20" s="1"/>
  <c r="F98" i="20"/>
  <c r="E74" i="20"/>
  <c r="E121" i="20"/>
  <c r="AM121" i="20" s="1"/>
  <c r="AN121" i="20" s="1"/>
  <c r="E57" i="20"/>
  <c r="AM57" i="20" s="1"/>
  <c r="AN57" i="20" s="1"/>
  <c r="E73" i="20"/>
  <c r="AM73" i="20" s="1"/>
  <c r="AN73" i="20" s="1"/>
  <c r="E105" i="20"/>
  <c r="AM105" i="20" s="1"/>
  <c r="AN105" i="20" s="1"/>
  <c r="E137" i="20"/>
  <c r="AM137" i="20" s="1"/>
  <c r="AN137" i="20" s="1"/>
  <c r="AE137" i="20"/>
  <c r="AK137" i="20" s="1"/>
  <c r="E122" i="20"/>
  <c r="AE25" i="20"/>
  <c r="AK25" i="20" s="1"/>
  <c r="E25" i="20"/>
  <c r="AM25" i="20" s="1"/>
  <c r="E97" i="20"/>
  <c r="AM97" i="20" s="1"/>
  <c r="AN97" i="20" s="1"/>
  <c r="AD89" i="20"/>
  <c r="AE73" i="20"/>
  <c r="AK73" i="20" s="1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K105" i="20" s="1"/>
  <c r="AB108" i="20"/>
  <c r="AB28" i="20"/>
  <c r="AB76" i="20"/>
  <c r="AE89" i="20"/>
  <c r="AK89" i="20" s="1"/>
  <c r="AE122" i="20"/>
  <c r="F123" i="20"/>
  <c r="F58" i="20"/>
  <c r="AE57" i="20"/>
  <c r="AK57" i="20" s="1"/>
  <c r="AE41" i="20"/>
  <c r="AK41" i="20" s="1"/>
  <c r="F42" i="20"/>
  <c r="BL93" i="20" l="1"/>
  <c r="AO41" i="20"/>
  <c r="BK93" i="20"/>
  <c r="AO97" i="20"/>
  <c r="BL137" i="20"/>
  <c r="BJ137" i="20"/>
  <c r="BI137" i="20"/>
  <c r="BK137" i="20"/>
  <c r="BH137" i="20"/>
  <c r="AM122" i="20"/>
  <c r="BJ105" i="20"/>
  <c r="BK105" i="20"/>
  <c r="BH105" i="20"/>
  <c r="BI105" i="20"/>
  <c r="BL105" i="20"/>
  <c r="BI73" i="20"/>
  <c r="BL73" i="20"/>
  <c r="BJ73" i="20"/>
  <c r="BK73" i="20"/>
  <c r="BH73" i="20"/>
  <c r="FO29" i="20"/>
  <c r="BJ57" i="20"/>
  <c r="BI57" i="20"/>
  <c r="BK57" i="20"/>
  <c r="BH57" i="20"/>
  <c r="BL57" i="20"/>
  <c r="BI41" i="20"/>
  <c r="BL41" i="20"/>
  <c r="BH41" i="20"/>
  <c r="BK41" i="20"/>
  <c r="BJ41" i="20"/>
  <c r="BH121" i="20"/>
  <c r="BL121" i="20"/>
  <c r="BI121" i="20"/>
  <c r="BK121" i="20"/>
  <c r="BJ121" i="20"/>
  <c r="BJ93" i="20"/>
  <c r="BI93" i="20"/>
  <c r="AO73" i="20"/>
  <c r="BD41" i="20"/>
  <c r="BG41" i="20"/>
  <c r="BE41" i="20"/>
  <c r="BF41" i="20"/>
  <c r="BC41" i="20"/>
  <c r="AU141" i="20"/>
  <c r="BA142" i="20" s="1"/>
  <c r="AT141" i="20"/>
  <c r="AZ142" i="20" s="1"/>
  <c r="AS141" i="20"/>
  <c r="AY142" i="20" s="1"/>
  <c r="AR141" i="20"/>
  <c r="AX142" i="20" s="1"/>
  <c r="AQ141" i="20"/>
  <c r="AW142" i="20" s="1"/>
  <c r="AT61" i="20"/>
  <c r="AZ62" i="20" s="1"/>
  <c r="AS61" i="20"/>
  <c r="AY62" i="20" s="1"/>
  <c r="AR61" i="20"/>
  <c r="AX62" i="20" s="1"/>
  <c r="AQ61" i="20"/>
  <c r="AW62" i="20" s="1"/>
  <c r="AU61" i="20"/>
  <c r="BA62" i="20" s="1"/>
  <c r="AU77" i="20"/>
  <c r="BA78" i="20" s="1"/>
  <c r="AT77" i="20"/>
  <c r="AZ78" i="20" s="1"/>
  <c r="AR77" i="20"/>
  <c r="AX78" i="20" s="1"/>
  <c r="AQ77" i="20"/>
  <c r="AW78" i="20" s="1"/>
  <c r="AS77" i="20"/>
  <c r="AY78" i="20" s="1"/>
  <c r="BG137" i="20"/>
  <c r="BE137" i="20"/>
  <c r="BD137" i="20"/>
  <c r="BC137" i="20"/>
  <c r="BF137" i="20"/>
  <c r="BD105" i="20"/>
  <c r="BG105" i="20"/>
  <c r="BF105" i="20"/>
  <c r="BE105" i="20"/>
  <c r="BC105" i="20"/>
  <c r="BD57" i="20"/>
  <c r="BF57" i="20"/>
  <c r="BG57" i="20"/>
  <c r="BE57" i="20"/>
  <c r="BC57" i="20"/>
  <c r="AU125" i="20"/>
  <c r="BA126" i="20" s="1"/>
  <c r="AT125" i="20"/>
  <c r="AZ126" i="20" s="1"/>
  <c r="AS125" i="20"/>
  <c r="AY126" i="20" s="1"/>
  <c r="AR125" i="20"/>
  <c r="AX126" i="20" s="1"/>
  <c r="AQ125" i="20"/>
  <c r="AW126" i="20" s="1"/>
  <c r="AU93" i="20"/>
  <c r="BA94" i="20" s="1"/>
  <c r="AT93" i="20"/>
  <c r="AZ94" i="20" s="1"/>
  <c r="AS93" i="20"/>
  <c r="AY94" i="20" s="1"/>
  <c r="AR93" i="20"/>
  <c r="AX94" i="20" s="1"/>
  <c r="AQ93" i="20"/>
  <c r="AW94" i="20" s="1"/>
  <c r="BE73" i="20"/>
  <c r="BC73" i="20"/>
  <c r="BF73" i="20"/>
  <c r="BD73" i="20"/>
  <c r="BG73" i="20"/>
  <c r="AU45" i="20"/>
  <c r="BA46" i="20" s="1"/>
  <c r="AT45" i="20"/>
  <c r="AZ46" i="20" s="1"/>
  <c r="AS45" i="20"/>
  <c r="AY46" i="20" s="1"/>
  <c r="AR45" i="20"/>
  <c r="AX46" i="20" s="1"/>
  <c r="AQ45" i="20"/>
  <c r="AW46" i="20" s="1"/>
  <c r="BG121" i="20"/>
  <c r="BC121" i="20"/>
  <c r="BF121" i="20"/>
  <c r="BE121" i="20"/>
  <c r="BD121" i="20"/>
  <c r="AN25" i="20"/>
  <c r="AO25" i="20"/>
  <c r="AM74" i="20"/>
  <c r="AQ109" i="20"/>
  <c r="AW110" i="20" s="1"/>
  <c r="AS109" i="20"/>
  <c r="AY110" i="20" s="1"/>
  <c r="AR109" i="20"/>
  <c r="AX110" i="20" s="1"/>
  <c r="AT109" i="20"/>
  <c r="AZ110" i="20" s="1"/>
  <c r="AU109" i="20"/>
  <c r="BA110" i="20" s="1"/>
  <c r="AK74" i="20"/>
  <c r="AM26" i="20"/>
  <c r="AQ29" i="20"/>
  <c r="AW30" i="20" s="1"/>
  <c r="AT29" i="20"/>
  <c r="AZ30" i="20" s="1"/>
  <c r="AU29" i="20"/>
  <c r="BA30" i="20" s="1"/>
  <c r="AS29" i="20"/>
  <c r="AY30" i="20" s="1"/>
  <c r="AR29" i="20"/>
  <c r="AX30" i="20" s="1"/>
  <c r="AJ124" i="20"/>
  <c r="AJ28" i="20"/>
  <c r="AJ44" i="20"/>
  <c r="AJ108" i="20"/>
  <c r="AK122" i="20"/>
  <c r="AJ60" i="20"/>
  <c r="AJ92" i="20"/>
  <c r="AJ76" i="20"/>
  <c r="AJ140" i="20"/>
  <c r="W30" i="20"/>
  <c r="AI29" i="20"/>
  <c r="AF137" i="20"/>
  <c r="AG137" i="20" s="1"/>
  <c r="AL137" i="20"/>
  <c r="AF105" i="20"/>
  <c r="AG105" i="20" s="1"/>
  <c r="AL105" i="20"/>
  <c r="W94" i="20"/>
  <c r="AI93" i="20"/>
  <c r="W142" i="20"/>
  <c r="AI141" i="20"/>
  <c r="AF41" i="20"/>
  <c r="AG41" i="20" s="1"/>
  <c r="AL41" i="20"/>
  <c r="AF89" i="20"/>
  <c r="AG89" i="20" s="1"/>
  <c r="AL89" i="20"/>
  <c r="W126" i="20"/>
  <c r="AI125" i="20"/>
  <c r="W46" i="20"/>
  <c r="AI45" i="20"/>
  <c r="AF121" i="20"/>
  <c r="AG121" i="20" s="1"/>
  <c r="AL121" i="20"/>
  <c r="W78" i="20"/>
  <c r="AI77" i="20"/>
  <c r="AF25" i="20"/>
  <c r="AG25" i="20" s="1"/>
  <c r="AL25" i="20"/>
  <c r="AF74" i="20"/>
  <c r="AG74" i="20" s="1"/>
  <c r="W110" i="20"/>
  <c r="AI109" i="20"/>
  <c r="AF57" i="20"/>
  <c r="AG57" i="20" s="1"/>
  <c r="AL57" i="20"/>
  <c r="AF122" i="20"/>
  <c r="AG122" i="20" s="1"/>
  <c r="AF73" i="20"/>
  <c r="AG73" i="20" s="1"/>
  <c r="AL73" i="20"/>
  <c r="W62" i="20"/>
  <c r="AI61" i="20"/>
  <c r="F99" i="20"/>
  <c r="E99" i="20" s="1"/>
  <c r="E138" i="20"/>
  <c r="AM138" i="20" s="1"/>
  <c r="AE138" i="20"/>
  <c r="E58" i="20"/>
  <c r="AM58" i="20" s="1"/>
  <c r="E106" i="20"/>
  <c r="AM106" i="20" s="1"/>
  <c r="E42" i="20"/>
  <c r="AM42" i="20" s="1"/>
  <c r="E75" i="20"/>
  <c r="AM75" i="20" s="1"/>
  <c r="E123" i="20"/>
  <c r="AM123" i="20" s="1"/>
  <c r="E98" i="20"/>
  <c r="AM98" i="20" s="1"/>
  <c r="AD106" i="20"/>
  <c r="AD58" i="20"/>
  <c r="AD138" i="20"/>
  <c r="AD74" i="20"/>
  <c r="AD26" i="20"/>
  <c r="AD42" i="20"/>
  <c r="AE26" i="20"/>
  <c r="AK26" i="20" s="1"/>
  <c r="AD122" i="20"/>
  <c r="AD90" i="20"/>
  <c r="F27" i="20"/>
  <c r="E27" i="20" s="1"/>
  <c r="AM27" i="20" s="1"/>
  <c r="AB93" i="20"/>
  <c r="AB125" i="20"/>
  <c r="AB141" i="20"/>
  <c r="AE42" i="20"/>
  <c r="F43" i="20"/>
  <c r="AE123" i="20"/>
  <c r="AK123" i="20" s="1"/>
  <c r="F124" i="20"/>
  <c r="AE90" i="20"/>
  <c r="AB45" i="20"/>
  <c r="AB77" i="20"/>
  <c r="AB29" i="20"/>
  <c r="AB109" i="20"/>
  <c r="F139" i="20"/>
  <c r="AE58" i="20"/>
  <c r="F59" i="20"/>
  <c r="AB61" i="20"/>
  <c r="AE106" i="20"/>
  <c r="F107" i="20"/>
  <c r="AE75" i="20"/>
  <c r="AK75" i="20" s="1"/>
  <c r="F76" i="20"/>
  <c r="AO27" i="20" l="1"/>
  <c r="AO123" i="20"/>
  <c r="AO43" i="20"/>
  <c r="AN123" i="20"/>
  <c r="BE123" i="20" s="1"/>
  <c r="AO75" i="20"/>
  <c r="BI25" i="20"/>
  <c r="BH25" i="20"/>
  <c r="BL25" i="20"/>
  <c r="BK25" i="20"/>
  <c r="BJ25" i="20"/>
  <c r="AO139" i="20"/>
  <c r="BE25" i="20"/>
  <c r="BG25" i="20"/>
  <c r="BF25" i="20"/>
  <c r="BD25" i="20"/>
  <c r="BC25" i="20"/>
  <c r="AN75" i="20"/>
  <c r="AM99" i="20"/>
  <c r="AN99" i="20" s="1"/>
  <c r="AU94" i="20"/>
  <c r="BA95" i="20" s="1"/>
  <c r="BG95" i="20" s="1"/>
  <c r="AT94" i="20"/>
  <c r="AZ95" i="20" s="1"/>
  <c r="BF95" i="20" s="1"/>
  <c r="AS94" i="20"/>
  <c r="AY95" i="20" s="1"/>
  <c r="BE95" i="20" s="1"/>
  <c r="AR94" i="20"/>
  <c r="AX95" i="20" s="1"/>
  <c r="BD95" i="20" s="1"/>
  <c r="AQ94" i="20"/>
  <c r="AW95" i="20" s="1"/>
  <c r="BC95" i="20" s="1"/>
  <c r="AS78" i="20"/>
  <c r="AY79" i="20" s="1"/>
  <c r="AR78" i="20"/>
  <c r="AX79" i="20" s="1"/>
  <c r="AT78" i="20"/>
  <c r="AZ79" i="20" s="1"/>
  <c r="AU78" i="20"/>
  <c r="BA79" i="20" s="1"/>
  <c r="AQ78" i="20"/>
  <c r="AW79" i="20" s="1"/>
  <c r="AT126" i="20"/>
  <c r="AZ127" i="20" s="1"/>
  <c r="AS126" i="20"/>
  <c r="AY127" i="20" s="1"/>
  <c r="AR126" i="20"/>
  <c r="AX127" i="20" s="1"/>
  <c r="AQ126" i="20"/>
  <c r="AW127" i="20" s="1"/>
  <c r="AU126" i="20"/>
  <c r="BA127" i="20" s="1"/>
  <c r="AQ62" i="20"/>
  <c r="AW63" i="20" s="1"/>
  <c r="AU62" i="20"/>
  <c r="BA63" i="20" s="1"/>
  <c r="AT62" i="20"/>
  <c r="AZ63" i="20" s="1"/>
  <c r="AS62" i="20"/>
  <c r="AY63" i="20" s="1"/>
  <c r="AR62" i="20"/>
  <c r="AX63" i="20" s="1"/>
  <c r="AU110" i="20"/>
  <c r="BA111" i="20" s="1"/>
  <c r="AT110" i="20"/>
  <c r="AZ111" i="20" s="1"/>
  <c r="AS110" i="20"/>
  <c r="AY111" i="20" s="1"/>
  <c r="AR110" i="20"/>
  <c r="AX111" i="20" s="1"/>
  <c r="AQ110" i="20"/>
  <c r="AW111" i="20" s="1"/>
  <c r="AU46" i="20"/>
  <c r="BA47" i="20" s="1"/>
  <c r="AS46" i="20"/>
  <c r="AY47" i="20" s="1"/>
  <c r="AR46" i="20"/>
  <c r="AX47" i="20" s="1"/>
  <c r="AQ46" i="20"/>
  <c r="AW47" i="20" s="1"/>
  <c r="AT46" i="20"/>
  <c r="AZ47" i="20" s="1"/>
  <c r="AU142" i="20"/>
  <c r="BA143" i="20" s="1"/>
  <c r="AT142" i="20"/>
  <c r="AZ143" i="20" s="1"/>
  <c r="AR142" i="20"/>
  <c r="AX143" i="20" s="1"/>
  <c r="AQ142" i="20"/>
  <c r="AW143" i="20" s="1"/>
  <c r="AS142" i="20"/>
  <c r="AY143" i="20" s="1"/>
  <c r="AQ30" i="20"/>
  <c r="AW31" i="20" s="1"/>
  <c r="AT30" i="20"/>
  <c r="AZ31" i="20" s="1"/>
  <c r="AR30" i="20"/>
  <c r="AX31" i="20" s="1"/>
  <c r="AS30" i="20"/>
  <c r="AY31" i="20" s="1"/>
  <c r="AU30" i="20"/>
  <c r="BA31" i="20" s="1"/>
  <c r="AN27" i="20"/>
  <c r="AJ29" i="20"/>
  <c r="AJ125" i="20"/>
  <c r="AF106" i="20"/>
  <c r="AG106" i="20" s="1"/>
  <c r="AK106" i="20"/>
  <c r="AJ109" i="20"/>
  <c r="AJ77" i="20"/>
  <c r="AJ45" i="20"/>
  <c r="AJ61" i="20"/>
  <c r="AF58" i="20"/>
  <c r="AG58" i="20" s="1"/>
  <c r="AK58" i="20"/>
  <c r="AF42" i="20"/>
  <c r="AG42" i="20" s="1"/>
  <c r="AK42" i="20"/>
  <c r="AJ93" i="20"/>
  <c r="AF90" i="20"/>
  <c r="AG90" i="20" s="1"/>
  <c r="AK90" i="20"/>
  <c r="AF138" i="20"/>
  <c r="AG138" i="20" s="1"/>
  <c r="AK138" i="20"/>
  <c r="AJ141" i="20"/>
  <c r="W111" i="20"/>
  <c r="AI110" i="20"/>
  <c r="AF75" i="20"/>
  <c r="AG75" i="20" s="1"/>
  <c r="AL75" i="20"/>
  <c r="W143" i="20"/>
  <c r="AI142" i="20"/>
  <c r="W95" i="20"/>
  <c r="AI94" i="20"/>
  <c r="AF123" i="20"/>
  <c r="AG123" i="20" s="1"/>
  <c r="AL123" i="20"/>
  <c r="W127" i="20"/>
  <c r="AI126" i="20"/>
  <c r="AF26" i="20"/>
  <c r="AG26" i="20" s="1"/>
  <c r="W47" i="20"/>
  <c r="AI46" i="20"/>
  <c r="W63" i="20"/>
  <c r="AI62" i="20"/>
  <c r="W79" i="20"/>
  <c r="AI78" i="20"/>
  <c r="W31" i="20"/>
  <c r="AI30" i="20"/>
  <c r="AE139" i="20"/>
  <c r="AK139" i="20" s="1"/>
  <c r="E76" i="20"/>
  <c r="AM76" i="20" s="1"/>
  <c r="E59" i="20"/>
  <c r="AM59" i="20" s="1"/>
  <c r="AN59" i="20" s="1"/>
  <c r="E43" i="20"/>
  <c r="AM43" i="20" s="1"/>
  <c r="AN43" i="20" s="1"/>
  <c r="E107" i="20"/>
  <c r="AM107" i="20" s="1"/>
  <c r="AN107" i="20" s="1"/>
  <c r="E139" i="20"/>
  <c r="AM139" i="20" s="1"/>
  <c r="AN139" i="20" s="1"/>
  <c r="E124" i="20"/>
  <c r="AM124" i="20" s="1"/>
  <c r="AD139" i="20"/>
  <c r="AD107" i="20"/>
  <c r="AD27" i="20"/>
  <c r="AD75" i="20"/>
  <c r="AD59" i="20"/>
  <c r="AD123" i="20"/>
  <c r="AD91" i="20"/>
  <c r="AD43" i="20"/>
  <c r="F28" i="20"/>
  <c r="E28" i="20" s="1"/>
  <c r="AM28" i="20" s="1"/>
  <c r="AE27" i="20"/>
  <c r="AK27" i="20" s="1"/>
  <c r="AB142" i="20"/>
  <c r="AB126" i="20"/>
  <c r="AB94" i="20"/>
  <c r="F140" i="20"/>
  <c r="AB78" i="20"/>
  <c r="AB46" i="20"/>
  <c r="AE91" i="20"/>
  <c r="AK91" i="20" s="1"/>
  <c r="F44" i="20"/>
  <c r="AE43" i="20"/>
  <c r="AK43" i="20" s="1"/>
  <c r="AE107" i="20"/>
  <c r="AK107" i="20" s="1"/>
  <c r="F108" i="20"/>
  <c r="AB62" i="20"/>
  <c r="AE59" i="20"/>
  <c r="AK59" i="20" s="1"/>
  <c r="F60" i="20"/>
  <c r="AB110" i="20"/>
  <c r="AE124" i="20"/>
  <c r="F125" i="20"/>
  <c r="AE76" i="20"/>
  <c r="F77" i="20"/>
  <c r="AB30" i="20"/>
  <c r="AO107" i="20" l="1"/>
  <c r="AO59" i="20"/>
  <c r="BH107" i="20"/>
  <c r="BJ107" i="20"/>
  <c r="BL107" i="20"/>
  <c r="BI107" i="20"/>
  <c r="BK107" i="20"/>
  <c r="BC123" i="20"/>
  <c r="AO99" i="20"/>
  <c r="BI75" i="20"/>
  <c r="BK75" i="20"/>
  <c r="BL75" i="20"/>
  <c r="BH75" i="20"/>
  <c r="BJ75" i="20"/>
  <c r="BK59" i="20"/>
  <c r="BJ59" i="20"/>
  <c r="BH59" i="20"/>
  <c r="BL59" i="20"/>
  <c r="BI59" i="20"/>
  <c r="BL43" i="20"/>
  <c r="BJ43" i="20"/>
  <c r="BK43" i="20"/>
  <c r="BH43" i="20"/>
  <c r="BI43" i="20"/>
  <c r="BJ123" i="20"/>
  <c r="BK123" i="20"/>
  <c r="BH123" i="20"/>
  <c r="BI123" i="20"/>
  <c r="BL123" i="20"/>
  <c r="BD123" i="20"/>
  <c r="BG123" i="20"/>
  <c r="BL27" i="20"/>
  <c r="BI27" i="20"/>
  <c r="BH27" i="20"/>
  <c r="BJ27" i="20"/>
  <c r="BK27" i="20"/>
  <c r="BH139" i="20"/>
  <c r="BI139" i="20"/>
  <c r="BJ139" i="20"/>
  <c r="BL139" i="20"/>
  <c r="BK139" i="20"/>
  <c r="BF123" i="20"/>
  <c r="BE43" i="20"/>
  <c r="BF43" i="20"/>
  <c r="BG43" i="20"/>
  <c r="BD43" i="20"/>
  <c r="BC43" i="20"/>
  <c r="BC139" i="20"/>
  <c r="BE139" i="20"/>
  <c r="BD139" i="20"/>
  <c r="BG139" i="20"/>
  <c r="BF139" i="20"/>
  <c r="BE107" i="20"/>
  <c r="BD107" i="20"/>
  <c r="BF107" i="20"/>
  <c r="BG107" i="20"/>
  <c r="BC107" i="20"/>
  <c r="BD59" i="20"/>
  <c r="BC59" i="20"/>
  <c r="BG59" i="20"/>
  <c r="BE59" i="20"/>
  <c r="BF59" i="20"/>
  <c r="AU47" i="20"/>
  <c r="BA48" i="20" s="1"/>
  <c r="AT47" i="20"/>
  <c r="AZ48" i="20" s="1"/>
  <c r="AS47" i="20"/>
  <c r="AY48" i="20" s="1"/>
  <c r="AQ47" i="20"/>
  <c r="AW48" i="20" s="1"/>
  <c r="AR47" i="20"/>
  <c r="AX48" i="20" s="1"/>
  <c r="AU63" i="20"/>
  <c r="BA64" i="20" s="1"/>
  <c r="AT63" i="20"/>
  <c r="AZ64" i="20" s="1"/>
  <c r="AS63" i="20"/>
  <c r="AY64" i="20" s="1"/>
  <c r="AR63" i="20"/>
  <c r="AX64" i="20" s="1"/>
  <c r="AQ63" i="20"/>
  <c r="AW64" i="20" s="1"/>
  <c r="BF75" i="20"/>
  <c r="BG75" i="20"/>
  <c r="BE75" i="20"/>
  <c r="BC75" i="20"/>
  <c r="BD75" i="20"/>
  <c r="AT111" i="20"/>
  <c r="AZ112" i="20" s="1"/>
  <c r="AS111" i="20"/>
  <c r="AY112" i="20" s="1"/>
  <c r="AR111" i="20"/>
  <c r="AX112" i="20" s="1"/>
  <c r="AQ111" i="20"/>
  <c r="AW112" i="20" s="1"/>
  <c r="AU111" i="20"/>
  <c r="BA112" i="20" s="1"/>
  <c r="AU127" i="20"/>
  <c r="BA128" i="20" s="1"/>
  <c r="AT127" i="20"/>
  <c r="AZ128" i="20" s="1"/>
  <c r="AS127" i="20"/>
  <c r="AY128" i="20" s="1"/>
  <c r="AR127" i="20"/>
  <c r="AX128" i="20" s="1"/>
  <c r="AQ127" i="20"/>
  <c r="AW128" i="20" s="1"/>
  <c r="AU95" i="20"/>
  <c r="BA96" i="20" s="1"/>
  <c r="AS95" i="20"/>
  <c r="AY96" i="20" s="1"/>
  <c r="AR95" i="20"/>
  <c r="AX96" i="20" s="1"/>
  <c r="AT95" i="20"/>
  <c r="AZ96" i="20" s="1"/>
  <c r="AQ95" i="20"/>
  <c r="AW96" i="20" s="1"/>
  <c r="AN125" i="20"/>
  <c r="AU143" i="20"/>
  <c r="BA144" i="20" s="1"/>
  <c r="AT143" i="20"/>
  <c r="AZ144" i="20" s="1"/>
  <c r="AS143" i="20"/>
  <c r="AY144" i="20" s="1"/>
  <c r="AR143" i="20"/>
  <c r="AX144" i="20" s="1"/>
  <c r="AQ143" i="20"/>
  <c r="AW144" i="20" s="1"/>
  <c r="BC27" i="20"/>
  <c r="BG27" i="20"/>
  <c r="BF27" i="20"/>
  <c r="BE27" i="20"/>
  <c r="BD27" i="20"/>
  <c r="AU79" i="20"/>
  <c r="BA80" i="20" s="1"/>
  <c r="AT79" i="20"/>
  <c r="AZ80" i="20" s="1"/>
  <c r="AS79" i="20"/>
  <c r="AY80" i="20" s="1"/>
  <c r="AR79" i="20"/>
  <c r="AX80" i="20" s="1"/>
  <c r="AQ79" i="20"/>
  <c r="AW80" i="20" s="1"/>
  <c r="AQ31" i="20"/>
  <c r="AW32" i="20" s="1"/>
  <c r="AT31" i="20"/>
  <c r="AZ32" i="20" s="1"/>
  <c r="AS31" i="20"/>
  <c r="AY32" i="20" s="1"/>
  <c r="AR31" i="20"/>
  <c r="AX32" i="20" s="1"/>
  <c r="AU31" i="20"/>
  <c r="BA32" i="20" s="1"/>
  <c r="AN29" i="20"/>
  <c r="AJ94" i="20"/>
  <c r="AJ142" i="20"/>
  <c r="AJ110" i="20"/>
  <c r="AJ126" i="20"/>
  <c r="AJ78" i="20"/>
  <c r="AJ30" i="20"/>
  <c r="AF76" i="20"/>
  <c r="AG76" i="20" s="1"/>
  <c r="AK76" i="20"/>
  <c r="AF124" i="20"/>
  <c r="AG124" i="20" s="1"/>
  <c r="AK124" i="20"/>
  <c r="AJ62" i="20"/>
  <c r="AJ46" i="20"/>
  <c r="W48" i="20"/>
  <c r="AI47" i="20"/>
  <c r="AF107" i="20"/>
  <c r="AG107" i="20" s="1"/>
  <c r="AL107" i="20"/>
  <c r="AF43" i="20"/>
  <c r="AG43" i="20" s="1"/>
  <c r="AL43" i="20"/>
  <c r="AF91" i="20"/>
  <c r="AG91" i="20" s="1"/>
  <c r="AL91" i="20"/>
  <c r="W144" i="20"/>
  <c r="AI143" i="20"/>
  <c r="W112" i="20"/>
  <c r="AI111" i="20"/>
  <c r="W64" i="20"/>
  <c r="AI63" i="20"/>
  <c r="AF59" i="20"/>
  <c r="AG59" i="20" s="1"/>
  <c r="AL59" i="20"/>
  <c r="W96" i="20"/>
  <c r="AI95" i="20"/>
  <c r="AF27" i="20"/>
  <c r="AG27" i="20" s="1"/>
  <c r="AL27" i="20"/>
  <c r="W80" i="20"/>
  <c r="AI79" i="20"/>
  <c r="W128" i="20"/>
  <c r="AI127" i="20"/>
  <c r="AF139" i="20"/>
  <c r="AG139" i="20" s="1"/>
  <c r="AL139" i="20"/>
  <c r="W32" i="20"/>
  <c r="AI31" i="20"/>
  <c r="AE28" i="20"/>
  <c r="AK28" i="20" s="1"/>
  <c r="AE140" i="20"/>
  <c r="E60" i="20"/>
  <c r="AM60" i="20" s="1"/>
  <c r="E108" i="20"/>
  <c r="AM108" i="20" s="1"/>
  <c r="E140" i="20"/>
  <c r="AM140" i="20" s="1"/>
  <c r="E44" i="20"/>
  <c r="AM44" i="20" s="1"/>
  <c r="E125" i="20"/>
  <c r="AM125" i="20" s="1"/>
  <c r="AO125" i="20" s="1"/>
  <c r="E77" i="20"/>
  <c r="AM77" i="20" s="1"/>
  <c r="AN77" i="20" s="1"/>
  <c r="AD44" i="20"/>
  <c r="AD92" i="20"/>
  <c r="AD76" i="20"/>
  <c r="AD28" i="20"/>
  <c r="AD124" i="20"/>
  <c r="AD60" i="20"/>
  <c r="AD108" i="20"/>
  <c r="AD140" i="20"/>
  <c r="F29" i="20"/>
  <c r="E29" i="20" s="1"/>
  <c r="AM29" i="20" s="1"/>
  <c r="AO29" i="20" s="1"/>
  <c r="AB95" i="20"/>
  <c r="AB143" i="20"/>
  <c r="AB127" i="20"/>
  <c r="AB31" i="20"/>
  <c r="F78" i="20"/>
  <c r="AE77" i="20"/>
  <c r="AK77" i="20" s="1"/>
  <c r="AB111" i="20"/>
  <c r="AE44" i="20"/>
  <c r="F45" i="20"/>
  <c r="AB79" i="20"/>
  <c r="F126" i="20"/>
  <c r="AE125" i="20"/>
  <c r="AK125" i="20" s="1"/>
  <c r="AB47" i="20"/>
  <c r="F141" i="20"/>
  <c r="F61" i="20"/>
  <c r="AE60" i="20"/>
  <c r="AB63" i="20"/>
  <c r="F109" i="20"/>
  <c r="AE108" i="20"/>
  <c r="AE92" i="20"/>
  <c r="BJ77" i="20" l="1"/>
  <c r="BH77" i="20"/>
  <c r="BI77" i="20"/>
  <c r="BL77" i="20"/>
  <c r="BK77" i="20"/>
  <c r="AO77" i="20"/>
  <c r="BJ125" i="20"/>
  <c r="BH125" i="20"/>
  <c r="BL125" i="20"/>
  <c r="BK125" i="20"/>
  <c r="BI125" i="20"/>
  <c r="BH97" i="20"/>
  <c r="BK29" i="20"/>
  <c r="BI29" i="20"/>
  <c r="BJ29" i="20"/>
  <c r="BL29" i="20"/>
  <c r="BH29" i="20"/>
  <c r="BE77" i="20"/>
  <c r="BC77" i="20"/>
  <c r="BD77" i="20"/>
  <c r="BF77" i="20"/>
  <c r="BG77" i="20"/>
  <c r="BE125" i="20"/>
  <c r="BC125" i="20"/>
  <c r="BF125" i="20"/>
  <c r="BD125" i="20"/>
  <c r="BG125" i="20"/>
  <c r="AT128" i="20"/>
  <c r="AZ129" i="20" s="1"/>
  <c r="AS128" i="20"/>
  <c r="AY129" i="20" s="1"/>
  <c r="AR128" i="20"/>
  <c r="AX129" i="20" s="1"/>
  <c r="AQ128" i="20"/>
  <c r="AW129" i="20" s="1"/>
  <c r="AU128" i="20"/>
  <c r="BA129" i="20" s="1"/>
  <c r="BC29" i="20"/>
  <c r="BE29" i="20"/>
  <c r="BF29" i="20"/>
  <c r="BD29" i="20"/>
  <c r="BG29" i="20"/>
  <c r="AT80" i="20"/>
  <c r="AZ81" i="20" s="1"/>
  <c r="AS80" i="20"/>
  <c r="AY81" i="20" s="1"/>
  <c r="AR80" i="20"/>
  <c r="AX81" i="20" s="1"/>
  <c r="AQ80" i="20"/>
  <c r="AW81" i="20" s="1"/>
  <c r="AU80" i="20"/>
  <c r="BA81" i="20" s="1"/>
  <c r="AU96" i="20"/>
  <c r="BA97" i="20" s="1"/>
  <c r="AT96" i="20"/>
  <c r="AZ97" i="20" s="1"/>
  <c r="BF97" i="20" s="1"/>
  <c r="AQ96" i="20"/>
  <c r="AW97" i="20" s="1"/>
  <c r="BC97" i="20" s="1"/>
  <c r="AR96" i="20"/>
  <c r="AX97" i="20" s="1"/>
  <c r="BD97" i="20" s="1"/>
  <c r="AS96" i="20"/>
  <c r="AY97" i="20" s="1"/>
  <c r="BE97" i="20" s="1"/>
  <c r="AN109" i="20"/>
  <c r="AU64" i="20"/>
  <c r="BA65" i="20" s="1"/>
  <c r="AT64" i="20"/>
  <c r="AZ65" i="20" s="1"/>
  <c r="AR64" i="20"/>
  <c r="AX65" i="20" s="1"/>
  <c r="AQ64" i="20"/>
  <c r="AW65" i="20" s="1"/>
  <c r="AS64" i="20"/>
  <c r="AY65" i="20" s="1"/>
  <c r="AU112" i="20"/>
  <c r="BA113" i="20" s="1"/>
  <c r="AT112" i="20"/>
  <c r="AZ113" i="20" s="1"/>
  <c r="AS112" i="20"/>
  <c r="AY113" i="20" s="1"/>
  <c r="AR112" i="20"/>
  <c r="AX113" i="20" s="1"/>
  <c r="AQ112" i="20"/>
  <c r="AW113" i="20" s="1"/>
  <c r="AU48" i="20"/>
  <c r="BA49" i="20" s="1"/>
  <c r="AT48" i="20"/>
  <c r="AZ49" i="20" s="1"/>
  <c r="AS48" i="20"/>
  <c r="AY49" i="20" s="1"/>
  <c r="AR48" i="20"/>
  <c r="AX49" i="20" s="1"/>
  <c r="AQ48" i="20"/>
  <c r="AW49" i="20" s="1"/>
  <c r="BG97" i="20"/>
  <c r="AS144" i="20"/>
  <c r="AY145" i="20" s="1"/>
  <c r="AR144" i="20"/>
  <c r="AX145" i="20" s="1"/>
  <c r="AQ144" i="20"/>
  <c r="AW145" i="20" s="1"/>
  <c r="AT144" i="20"/>
  <c r="AZ145" i="20" s="1"/>
  <c r="AU144" i="20"/>
  <c r="BA145" i="20" s="1"/>
  <c r="AQ32" i="20"/>
  <c r="AW33" i="20" s="1"/>
  <c r="AT32" i="20"/>
  <c r="AZ33" i="20" s="1"/>
  <c r="AS32" i="20"/>
  <c r="AY33" i="20" s="1"/>
  <c r="AU32" i="20"/>
  <c r="BA33" i="20" s="1"/>
  <c r="AR32" i="20"/>
  <c r="AX33" i="20" s="1"/>
  <c r="AJ143" i="20"/>
  <c r="AJ31" i="20"/>
  <c r="AJ127" i="20"/>
  <c r="AJ95" i="20"/>
  <c r="AJ63" i="20"/>
  <c r="AF44" i="20"/>
  <c r="AG44" i="20" s="1"/>
  <c r="AK44" i="20"/>
  <c r="AF140" i="20"/>
  <c r="AG140" i="20" s="1"/>
  <c r="AK140" i="20"/>
  <c r="AF92" i="20"/>
  <c r="AG92" i="20" s="1"/>
  <c r="AK92" i="20"/>
  <c r="AJ79" i="20"/>
  <c r="AJ47" i="20"/>
  <c r="AJ111" i="20"/>
  <c r="AF108" i="20"/>
  <c r="AG108" i="20" s="1"/>
  <c r="AK108" i="20"/>
  <c r="AF60" i="20"/>
  <c r="AG60" i="20" s="1"/>
  <c r="AK60" i="20"/>
  <c r="AF77" i="20"/>
  <c r="AG77" i="20" s="1"/>
  <c r="AL77" i="20"/>
  <c r="AF28" i="20"/>
  <c r="AG28" i="20" s="1"/>
  <c r="W113" i="20"/>
  <c r="AI112" i="20"/>
  <c r="W145" i="20"/>
  <c r="AI144" i="20"/>
  <c r="W65" i="20"/>
  <c r="AI64" i="20"/>
  <c r="W33" i="20"/>
  <c r="AI32" i="20"/>
  <c r="W97" i="20"/>
  <c r="AI96" i="20"/>
  <c r="W129" i="20"/>
  <c r="AI128" i="20"/>
  <c r="W81" i="20"/>
  <c r="AI80" i="20"/>
  <c r="AF125" i="20"/>
  <c r="AG125" i="20" s="1"/>
  <c r="AL125" i="20"/>
  <c r="W49" i="20"/>
  <c r="AI48" i="20"/>
  <c r="AE141" i="20"/>
  <c r="AK141" i="20" s="1"/>
  <c r="E141" i="20"/>
  <c r="AM141" i="20" s="1"/>
  <c r="AN141" i="20" s="1"/>
  <c r="E126" i="20"/>
  <c r="AM126" i="20" s="1"/>
  <c r="E109" i="20"/>
  <c r="AM109" i="20" s="1"/>
  <c r="AO109" i="20" s="1"/>
  <c r="E78" i="20"/>
  <c r="AM78" i="20" s="1"/>
  <c r="E61" i="20"/>
  <c r="AM61" i="20" s="1"/>
  <c r="AN61" i="20" s="1"/>
  <c r="E45" i="20"/>
  <c r="AM45" i="20" s="1"/>
  <c r="AN45" i="20" s="1"/>
  <c r="AD77" i="20"/>
  <c r="AD29" i="20"/>
  <c r="AD141" i="20"/>
  <c r="AD125" i="20"/>
  <c r="AD93" i="20"/>
  <c r="AD45" i="20"/>
  <c r="AD109" i="20"/>
  <c r="AD61" i="20"/>
  <c r="F30" i="20"/>
  <c r="AE29" i="20"/>
  <c r="AK29" i="20" s="1"/>
  <c r="AB80" i="20"/>
  <c r="AB128" i="20"/>
  <c r="AB64" i="20"/>
  <c r="AB112" i="20"/>
  <c r="AB48" i="20"/>
  <c r="AB144" i="20"/>
  <c r="AB96" i="20"/>
  <c r="AB32" i="20"/>
  <c r="AE45" i="20"/>
  <c r="AK45" i="20" s="1"/>
  <c r="F46" i="20"/>
  <c r="F110" i="20"/>
  <c r="AE109" i="20"/>
  <c r="AK109" i="20" s="1"/>
  <c r="F127" i="20"/>
  <c r="AE126" i="20"/>
  <c r="AE93" i="20"/>
  <c r="AK93" i="20" s="1"/>
  <c r="F62" i="20"/>
  <c r="AE61" i="20"/>
  <c r="AK61" i="20" s="1"/>
  <c r="F142" i="20"/>
  <c r="F79" i="20"/>
  <c r="AE78" i="20"/>
  <c r="AO141" i="20" l="1"/>
  <c r="BJ97" i="20"/>
  <c r="BK97" i="20"/>
  <c r="BL97" i="20"/>
  <c r="AO45" i="20"/>
  <c r="AO61" i="20"/>
  <c r="BJ109" i="20"/>
  <c r="BI109" i="20"/>
  <c r="BH109" i="20"/>
  <c r="BL109" i="20"/>
  <c r="BK109" i="20"/>
  <c r="BI45" i="20"/>
  <c r="BK45" i="20"/>
  <c r="BH45" i="20"/>
  <c r="BL45" i="20"/>
  <c r="BJ45" i="20"/>
  <c r="BJ61" i="20"/>
  <c r="BH61" i="20"/>
  <c r="BL61" i="20"/>
  <c r="BI61" i="20"/>
  <c r="BK61" i="20"/>
  <c r="BI97" i="20"/>
  <c r="BI141" i="20"/>
  <c r="BK141" i="20"/>
  <c r="BH141" i="20"/>
  <c r="BJ141" i="20"/>
  <c r="BL141" i="20"/>
  <c r="BF61" i="20"/>
  <c r="BE61" i="20"/>
  <c r="BC61" i="20"/>
  <c r="BD61" i="20"/>
  <c r="BG61" i="20"/>
  <c r="BD141" i="20"/>
  <c r="BG141" i="20"/>
  <c r="BC141" i="20"/>
  <c r="BF141" i="20"/>
  <c r="BE141" i="20"/>
  <c r="AU49" i="20"/>
  <c r="BA50" i="20" s="1"/>
  <c r="AS49" i="20"/>
  <c r="AY50" i="20" s="1"/>
  <c r="AR49" i="20"/>
  <c r="AX50" i="20" s="1"/>
  <c r="AQ49" i="20"/>
  <c r="AW50" i="20" s="1"/>
  <c r="AT49" i="20"/>
  <c r="AZ50" i="20" s="1"/>
  <c r="BG109" i="20"/>
  <c r="BF109" i="20"/>
  <c r="BC109" i="20"/>
  <c r="BE109" i="20"/>
  <c r="BD109" i="20"/>
  <c r="AR81" i="20"/>
  <c r="AX82" i="20" s="1"/>
  <c r="AQ81" i="20"/>
  <c r="AW82" i="20" s="1"/>
  <c r="AU81" i="20"/>
  <c r="BA82" i="20" s="1"/>
  <c r="AS81" i="20"/>
  <c r="AY82" i="20" s="1"/>
  <c r="AT81" i="20"/>
  <c r="AZ82" i="20" s="1"/>
  <c r="AS129" i="20"/>
  <c r="AY130" i="20" s="1"/>
  <c r="AR129" i="20"/>
  <c r="AX130" i="20" s="1"/>
  <c r="AQ129" i="20"/>
  <c r="AW130" i="20" s="1"/>
  <c r="AT129" i="20"/>
  <c r="AZ130" i="20" s="1"/>
  <c r="AU129" i="20"/>
  <c r="BA130" i="20" s="1"/>
  <c r="AT145" i="20"/>
  <c r="AZ146" i="20" s="1"/>
  <c r="AU145" i="20"/>
  <c r="BA146" i="20" s="1"/>
  <c r="AS145" i="20"/>
  <c r="AY146" i="20" s="1"/>
  <c r="AR145" i="20"/>
  <c r="AX146" i="20" s="1"/>
  <c r="AQ145" i="20"/>
  <c r="AW146" i="20" s="1"/>
  <c r="BC45" i="20"/>
  <c r="BG45" i="20"/>
  <c r="BF45" i="20"/>
  <c r="BD45" i="20"/>
  <c r="BE45" i="20"/>
  <c r="AT65" i="20"/>
  <c r="AZ66" i="20" s="1"/>
  <c r="AS65" i="20"/>
  <c r="AY66" i="20" s="1"/>
  <c r="AR65" i="20"/>
  <c r="AX66" i="20" s="1"/>
  <c r="AU65" i="20"/>
  <c r="BA66" i="20" s="1"/>
  <c r="AQ65" i="20"/>
  <c r="AW66" i="20" s="1"/>
  <c r="AT113" i="20"/>
  <c r="AZ114" i="20" s="1"/>
  <c r="AS113" i="20"/>
  <c r="AY114" i="20" s="1"/>
  <c r="AR113" i="20"/>
  <c r="AX114" i="20" s="1"/>
  <c r="AQ113" i="20"/>
  <c r="AW114" i="20" s="1"/>
  <c r="AU113" i="20"/>
  <c r="BA114" i="20" s="1"/>
  <c r="AU97" i="20"/>
  <c r="BA98" i="20" s="1"/>
  <c r="AT97" i="20"/>
  <c r="AZ98" i="20" s="1"/>
  <c r="AS97" i="20"/>
  <c r="AY98" i="20" s="1"/>
  <c r="AR97" i="20"/>
  <c r="AX98" i="20" s="1"/>
  <c r="AQ97" i="20"/>
  <c r="AW98" i="20" s="1"/>
  <c r="AT33" i="20"/>
  <c r="AZ34" i="20" s="1"/>
  <c r="AQ33" i="20"/>
  <c r="AW34" i="20" s="1"/>
  <c r="AS33" i="20"/>
  <c r="AY34" i="20" s="1"/>
  <c r="AU33" i="20"/>
  <c r="BA34" i="20" s="1"/>
  <c r="AR33" i="20"/>
  <c r="AX34" i="20" s="1"/>
  <c r="AJ96" i="20"/>
  <c r="AJ144" i="20"/>
  <c r="AJ48" i="20"/>
  <c r="AJ64" i="20"/>
  <c r="AJ112" i="20"/>
  <c r="AJ32" i="20"/>
  <c r="AF78" i="20"/>
  <c r="AG78" i="20" s="1"/>
  <c r="AK78" i="20"/>
  <c r="AJ80" i="20"/>
  <c r="AF126" i="20"/>
  <c r="AG126" i="20" s="1"/>
  <c r="AK126" i="20"/>
  <c r="AJ128" i="20"/>
  <c r="W50" i="20"/>
  <c r="AI49" i="20"/>
  <c r="W82" i="20"/>
  <c r="AI81" i="20"/>
  <c r="AF93" i="20"/>
  <c r="AG93" i="20" s="1"/>
  <c r="AL93" i="20"/>
  <c r="W114" i="20"/>
  <c r="AI113" i="20"/>
  <c r="AF61" i="20"/>
  <c r="AG61" i="20" s="1"/>
  <c r="AL61" i="20"/>
  <c r="W146" i="20"/>
  <c r="AI145" i="20"/>
  <c r="AF109" i="20"/>
  <c r="AG109" i="20" s="1"/>
  <c r="AL109" i="20"/>
  <c r="AF141" i="20"/>
  <c r="AG141" i="20" s="1"/>
  <c r="AL141" i="20"/>
  <c r="W98" i="20"/>
  <c r="AI97" i="20"/>
  <c r="W34" i="20"/>
  <c r="AI33" i="20"/>
  <c r="W66" i="20"/>
  <c r="AI65" i="20"/>
  <c r="AF45" i="20"/>
  <c r="AG45" i="20" s="1"/>
  <c r="AL45" i="20"/>
  <c r="AF29" i="20"/>
  <c r="AG29" i="20" s="1"/>
  <c r="AL29" i="20"/>
  <c r="W130" i="20"/>
  <c r="AI129" i="20"/>
  <c r="AE142" i="20"/>
  <c r="E142" i="20"/>
  <c r="AM142" i="20" s="1"/>
  <c r="E127" i="20"/>
  <c r="AM127" i="20" s="1"/>
  <c r="AN127" i="20" s="1"/>
  <c r="E110" i="20"/>
  <c r="AM110" i="20" s="1"/>
  <c r="E79" i="20"/>
  <c r="AM79" i="20" s="1"/>
  <c r="AN79" i="20" s="1"/>
  <c r="E62" i="20"/>
  <c r="AM62" i="20" s="1"/>
  <c r="E46" i="20"/>
  <c r="AM46" i="20" s="1"/>
  <c r="F31" i="20"/>
  <c r="E31" i="20" s="1"/>
  <c r="E30" i="20"/>
  <c r="AM30" i="20" s="1"/>
  <c r="AE30" i="20"/>
  <c r="AK30" i="20" s="1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AK79" i="20" s="1"/>
  <c r="F80" i="20"/>
  <c r="F63" i="20"/>
  <c r="AE62" i="20"/>
  <c r="AE94" i="20"/>
  <c r="F111" i="20"/>
  <c r="AE110" i="20"/>
  <c r="F143" i="20"/>
  <c r="F128" i="20"/>
  <c r="AE127" i="20"/>
  <c r="AK127" i="20" s="1"/>
  <c r="AS50" i="20" l="1"/>
  <c r="AY51" i="20" s="1"/>
  <c r="AR50" i="20"/>
  <c r="AX51" i="20" s="1"/>
  <c r="AQ50" i="20"/>
  <c r="AW51" i="20" s="1"/>
  <c r="AU50" i="20"/>
  <c r="BA51" i="20" s="1"/>
  <c r="AT50" i="20"/>
  <c r="AZ51" i="20" s="1"/>
  <c r="BE79" i="20"/>
  <c r="BF79" i="20"/>
  <c r="BD79" i="20"/>
  <c r="BG79" i="20"/>
  <c r="BC79" i="20"/>
  <c r="BC127" i="20"/>
  <c r="BF127" i="20"/>
  <c r="BE127" i="20"/>
  <c r="BD127" i="20"/>
  <c r="BG127" i="20"/>
  <c r="BF99" i="20"/>
  <c r="AU82" i="20"/>
  <c r="BA83" i="20" s="1"/>
  <c r="AT82" i="20"/>
  <c r="AZ83" i="20" s="1"/>
  <c r="AR82" i="20"/>
  <c r="AX83" i="20" s="1"/>
  <c r="AQ82" i="20"/>
  <c r="AW83" i="20" s="1"/>
  <c r="AS82" i="20"/>
  <c r="AY83" i="20" s="1"/>
  <c r="AT66" i="20"/>
  <c r="AZ67" i="20" s="1"/>
  <c r="AS66" i="20"/>
  <c r="AY67" i="20" s="1"/>
  <c r="AQ66" i="20"/>
  <c r="AW67" i="20" s="1"/>
  <c r="AU66" i="20"/>
  <c r="BA67" i="20" s="1"/>
  <c r="AR66" i="20"/>
  <c r="AX67" i="20" s="1"/>
  <c r="AS98" i="20"/>
  <c r="AY99" i="20" s="1"/>
  <c r="BJ99" i="20" s="1"/>
  <c r="AR98" i="20"/>
  <c r="AX99" i="20" s="1"/>
  <c r="BD99" i="20" s="1"/>
  <c r="AQ98" i="20"/>
  <c r="AW99" i="20" s="1"/>
  <c r="BH99" i="20" s="1"/>
  <c r="AU98" i="20"/>
  <c r="BA99" i="20" s="1"/>
  <c r="BG99" i="20" s="1"/>
  <c r="AT98" i="20"/>
  <c r="AZ99" i="20" s="1"/>
  <c r="BK99" i="20" s="1"/>
  <c r="AU146" i="20"/>
  <c r="BA147" i="20" s="1"/>
  <c r="AT146" i="20"/>
  <c r="AZ147" i="20" s="1"/>
  <c r="AS146" i="20"/>
  <c r="AY147" i="20" s="1"/>
  <c r="AR146" i="20"/>
  <c r="AX147" i="20" s="1"/>
  <c r="AQ146" i="20"/>
  <c r="AW147" i="20" s="1"/>
  <c r="AU130" i="20"/>
  <c r="BA131" i="20" s="1"/>
  <c r="AT130" i="20"/>
  <c r="AZ131" i="20" s="1"/>
  <c r="AS130" i="20"/>
  <c r="AY131" i="20" s="1"/>
  <c r="AR130" i="20"/>
  <c r="AX131" i="20" s="1"/>
  <c r="AQ130" i="20"/>
  <c r="AW131" i="20" s="1"/>
  <c r="AT114" i="20"/>
  <c r="AZ115" i="20" s="1"/>
  <c r="AS114" i="20"/>
  <c r="AY115" i="20" s="1"/>
  <c r="AR114" i="20"/>
  <c r="AX115" i="20" s="1"/>
  <c r="AQ114" i="20"/>
  <c r="AW115" i="20" s="1"/>
  <c r="AU114" i="20"/>
  <c r="BA115" i="20" s="1"/>
  <c r="AT34" i="20"/>
  <c r="AZ35" i="20" s="1"/>
  <c r="AS34" i="20"/>
  <c r="AY35" i="20" s="1"/>
  <c r="AR34" i="20"/>
  <c r="AX35" i="20" s="1"/>
  <c r="AQ34" i="20"/>
  <c r="AW35" i="20" s="1"/>
  <c r="AU34" i="20"/>
  <c r="BA35" i="20" s="1"/>
  <c r="FO35" i="20" s="1"/>
  <c r="AM31" i="20"/>
  <c r="AN31" i="20" s="1"/>
  <c r="AJ97" i="20"/>
  <c r="AF142" i="20"/>
  <c r="AG142" i="20" s="1"/>
  <c r="AK142" i="20"/>
  <c r="AJ113" i="20"/>
  <c r="AF62" i="20"/>
  <c r="AG62" i="20" s="1"/>
  <c r="AK62" i="20"/>
  <c r="AJ33" i="20"/>
  <c r="AJ145" i="20"/>
  <c r="AJ65" i="20"/>
  <c r="AJ49" i="20"/>
  <c r="AF46" i="20"/>
  <c r="AG46" i="20" s="1"/>
  <c r="AK46" i="20"/>
  <c r="AJ129" i="20"/>
  <c r="AJ81" i="20"/>
  <c r="AF110" i="20"/>
  <c r="AG110" i="20" s="1"/>
  <c r="AK110" i="20"/>
  <c r="AF94" i="20"/>
  <c r="AG94" i="20" s="1"/>
  <c r="AK94" i="20"/>
  <c r="AF127" i="20"/>
  <c r="AG127" i="20" s="1"/>
  <c r="AL127" i="20"/>
  <c r="W115" i="20"/>
  <c r="AI114" i="20"/>
  <c r="W83" i="20"/>
  <c r="AI82" i="20"/>
  <c r="W99" i="20"/>
  <c r="AI98" i="20"/>
  <c r="W51" i="20"/>
  <c r="AI50" i="20"/>
  <c r="W147" i="20"/>
  <c r="AI146" i="20"/>
  <c r="W67" i="20"/>
  <c r="AI66" i="20"/>
  <c r="AF30" i="20"/>
  <c r="AG30" i="20" s="1"/>
  <c r="AF79" i="20"/>
  <c r="AG79" i="20" s="1"/>
  <c r="AL79" i="20"/>
  <c r="W35" i="20"/>
  <c r="AI34" i="20"/>
  <c r="AJ34" i="20" s="1"/>
  <c r="W131" i="20"/>
  <c r="AI130" i="20"/>
  <c r="F32" i="20"/>
  <c r="E32" i="20" s="1"/>
  <c r="AM32" i="20" s="1"/>
  <c r="AE143" i="20"/>
  <c r="AK143" i="20" s="1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AK31" i="20" s="1"/>
  <c r="E143" i="20"/>
  <c r="AM143" i="20" s="1"/>
  <c r="AN143" i="20" s="1"/>
  <c r="E128" i="20"/>
  <c r="AM128" i="20" s="1"/>
  <c r="E111" i="20"/>
  <c r="AM111" i="20" s="1"/>
  <c r="AN111" i="20" s="1"/>
  <c r="E80" i="20"/>
  <c r="AM80" i="20" s="1"/>
  <c r="E63" i="20"/>
  <c r="AM63" i="20" s="1"/>
  <c r="AN63" i="20" s="1"/>
  <c r="E47" i="20"/>
  <c r="AM47" i="20" s="1"/>
  <c r="AN47" i="20" s="1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AK47" i="20" s="1"/>
  <c r="F48" i="20"/>
  <c r="AE128" i="20"/>
  <c r="F129" i="20"/>
  <c r="F112" i="20"/>
  <c r="AE111" i="20"/>
  <c r="AK111" i="20" s="1"/>
  <c r="AE95" i="20"/>
  <c r="AK95" i="20" s="1"/>
  <c r="F64" i="20"/>
  <c r="AE63" i="20"/>
  <c r="AK63" i="20" s="1"/>
  <c r="BI99" i="20" l="1"/>
  <c r="BG31" i="20"/>
  <c r="BC31" i="20"/>
  <c r="BE31" i="20"/>
  <c r="BF31" i="20"/>
  <c r="BD31" i="20"/>
  <c r="BE99" i="20"/>
  <c r="BC99" i="20"/>
  <c r="BL99" i="20"/>
  <c r="AI115" i="20"/>
  <c r="AJ115" i="20" s="1"/>
  <c r="AU115" i="20"/>
  <c r="AT115" i="20"/>
  <c r="AS115" i="20"/>
  <c r="AR115" i="20"/>
  <c r="AQ115" i="20"/>
  <c r="AO33" i="20"/>
  <c r="BD143" i="20"/>
  <c r="BG143" i="20"/>
  <c r="BF143" i="20"/>
  <c r="BC143" i="20"/>
  <c r="BE143" i="20"/>
  <c r="AI67" i="20"/>
  <c r="AJ67" i="20" s="1"/>
  <c r="AR67" i="20"/>
  <c r="AQ67" i="20"/>
  <c r="AT67" i="20"/>
  <c r="AU67" i="20"/>
  <c r="AS67" i="20"/>
  <c r="AI83" i="20"/>
  <c r="AJ83" i="20" s="1"/>
  <c r="AU83" i="20"/>
  <c r="AS83" i="20"/>
  <c r="AQ83" i="20"/>
  <c r="AT83" i="20"/>
  <c r="AR83" i="20"/>
  <c r="AI131" i="20"/>
  <c r="AJ131" i="20" s="1"/>
  <c r="AT131" i="20"/>
  <c r="AS131" i="20"/>
  <c r="AR131" i="20"/>
  <c r="AQ131" i="20"/>
  <c r="AU131" i="20"/>
  <c r="BF47" i="20"/>
  <c r="BC47" i="20"/>
  <c r="BD47" i="20"/>
  <c r="BG47" i="20"/>
  <c r="BE47" i="20"/>
  <c r="AN81" i="20"/>
  <c r="BF63" i="20"/>
  <c r="BD63" i="20"/>
  <c r="BE63" i="20"/>
  <c r="BG63" i="20"/>
  <c r="BC63" i="20"/>
  <c r="BD111" i="20"/>
  <c r="BC111" i="20"/>
  <c r="BG111" i="20"/>
  <c r="BE111" i="20"/>
  <c r="BF111" i="20"/>
  <c r="AI147" i="20"/>
  <c r="AR147" i="20"/>
  <c r="AT147" i="20"/>
  <c r="AU147" i="20"/>
  <c r="AS147" i="20"/>
  <c r="AQ147" i="20"/>
  <c r="AI51" i="20"/>
  <c r="AJ51" i="20" s="1"/>
  <c r="AU51" i="20"/>
  <c r="AT51" i="20"/>
  <c r="AS51" i="20"/>
  <c r="AR51" i="20"/>
  <c r="AQ51" i="20"/>
  <c r="AI99" i="20"/>
  <c r="AJ99" i="20" s="1"/>
  <c r="AU99" i="20"/>
  <c r="AT99" i="20"/>
  <c r="AS99" i="20"/>
  <c r="AR99" i="20"/>
  <c r="AQ99" i="20"/>
  <c r="AI35" i="20"/>
  <c r="AJ35" i="20" s="1"/>
  <c r="AT35" i="20"/>
  <c r="AS35" i="20"/>
  <c r="AQ35" i="20"/>
  <c r="AU35" i="20"/>
  <c r="AR35" i="20"/>
  <c r="AJ146" i="20"/>
  <c r="AJ147" i="20"/>
  <c r="AF80" i="20"/>
  <c r="AG80" i="20" s="1"/>
  <c r="AK80" i="20"/>
  <c r="AJ98" i="20"/>
  <c r="AJ82" i="20"/>
  <c r="AJ114" i="20"/>
  <c r="AJ50" i="20"/>
  <c r="AJ66" i="20"/>
  <c r="AJ130" i="20"/>
  <c r="F33" i="20"/>
  <c r="E33" i="20" s="1"/>
  <c r="AM33" i="20" s="1"/>
  <c r="AN33" i="20" s="1"/>
  <c r="AF128" i="20"/>
  <c r="AG128" i="20" s="1"/>
  <c r="AK128" i="20"/>
  <c r="AF47" i="20"/>
  <c r="AG47" i="20" s="1"/>
  <c r="AL47" i="20"/>
  <c r="AF63" i="20"/>
  <c r="AG63" i="20" s="1"/>
  <c r="AL63" i="20"/>
  <c r="AF143" i="20"/>
  <c r="AG143" i="20" s="1"/>
  <c r="AL143" i="20"/>
  <c r="AF111" i="20"/>
  <c r="AG111" i="20" s="1"/>
  <c r="AL111" i="20"/>
  <c r="AF31" i="20"/>
  <c r="AG31" i="20" s="1"/>
  <c r="AL31" i="20"/>
  <c r="AF95" i="20"/>
  <c r="AG95" i="20" s="1"/>
  <c r="AL95" i="20"/>
  <c r="AE32" i="20"/>
  <c r="AK32" i="20" s="1"/>
  <c r="AE144" i="20"/>
  <c r="E144" i="20"/>
  <c r="AM144" i="20" s="1"/>
  <c r="E129" i="20"/>
  <c r="AM129" i="20" s="1"/>
  <c r="AN129" i="20" s="1"/>
  <c r="E112" i="20"/>
  <c r="AM112" i="20" s="1"/>
  <c r="E81" i="20"/>
  <c r="AM81" i="20" s="1"/>
  <c r="AO81" i="20" s="1"/>
  <c r="E64" i="20"/>
  <c r="AM64" i="20" s="1"/>
  <c r="E48" i="20"/>
  <c r="AM48" i="20" s="1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K129" i="20" s="1"/>
  <c r="AE96" i="20"/>
  <c r="F49" i="20"/>
  <c r="AE48" i="20"/>
  <c r="AE81" i="20"/>
  <c r="AK81" i="20" s="1"/>
  <c r="F82" i="20"/>
  <c r="F145" i="20"/>
  <c r="AO129" i="20" l="1"/>
  <c r="BJ33" i="20"/>
  <c r="BH33" i="20"/>
  <c r="BI33" i="20"/>
  <c r="BK33" i="20"/>
  <c r="BL33" i="20"/>
  <c r="BK129" i="20"/>
  <c r="BL129" i="20"/>
  <c r="BJ129" i="20"/>
  <c r="BI129" i="20"/>
  <c r="BH129" i="20"/>
  <c r="AO65" i="20"/>
  <c r="BL81" i="20"/>
  <c r="BH81" i="20"/>
  <c r="BK81" i="20"/>
  <c r="BI81" i="20"/>
  <c r="BJ81" i="20"/>
  <c r="AO113" i="20"/>
  <c r="BF129" i="20"/>
  <c r="BD129" i="20"/>
  <c r="BG129" i="20"/>
  <c r="BE129" i="20"/>
  <c r="BC129" i="20"/>
  <c r="BD81" i="20"/>
  <c r="BE81" i="20"/>
  <c r="BG81" i="20"/>
  <c r="BF81" i="20"/>
  <c r="BC81" i="20"/>
  <c r="AN65" i="20"/>
  <c r="AN113" i="20"/>
  <c r="BE33" i="20"/>
  <c r="BC33" i="20"/>
  <c r="BF33" i="20"/>
  <c r="BD33" i="20"/>
  <c r="BG33" i="20"/>
  <c r="AE33" i="20"/>
  <c r="AK33" i="20" s="1"/>
  <c r="F34" i="20"/>
  <c r="AE34" i="20" s="1"/>
  <c r="AF144" i="20"/>
  <c r="AG144" i="20" s="1"/>
  <c r="AK144" i="20"/>
  <c r="AF48" i="20"/>
  <c r="AG48" i="20" s="1"/>
  <c r="AK48" i="20"/>
  <c r="AF96" i="20"/>
  <c r="AG96" i="20" s="1"/>
  <c r="AK96" i="20"/>
  <c r="AF112" i="20"/>
  <c r="AG112" i="20" s="1"/>
  <c r="AK112" i="20"/>
  <c r="AF64" i="20"/>
  <c r="AG64" i="20" s="1"/>
  <c r="AK64" i="20"/>
  <c r="AF129" i="20"/>
  <c r="AG129" i="20" s="1"/>
  <c r="AL129" i="20"/>
  <c r="AF32" i="20"/>
  <c r="AG32" i="20" s="1"/>
  <c r="AL131" i="20"/>
  <c r="AF81" i="20"/>
  <c r="AG81" i="20" s="1"/>
  <c r="AL81" i="20"/>
  <c r="AL83" i="20"/>
  <c r="AL33" i="20"/>
  <c r="AE145" i="20"/>
  <c r="AK145" i="20" s="1"/>
  <c r="E145" i="20"/>
  <c r="AM145" i="20" s="1"/>
  <c r="AN145" i="20" s="1"/>
  <c r="E130" i="20"/>
  <c r="AM130" i="20" s="1"/>
  <c r="E113" i="20"/>
  <c r="AM113" i="20" s="1"/>
  <c r="E82" i="20"/>
  <c r="AM82" i="20" s="1"/>
  <c r="E65" i="20"/>
  <c r="AM65" i="20" s="1"/>
  <c r="E49" i="20"/>
  <c r="AM49" i="20" s="1"/>
  <c r="AN49" i="20" s="1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AK65" i="20" s="1"/>
  <c r="F131" i="20"/>
  <c r="AE130" i="20"/>
  <c r="F114" i="20"/>
  <c r="AE113" i="20"/>
  <c r="AK113" i="20" s="1"/>
  <c r="AE82" i="20"/>
  <c r="F83" i="20"/>
  <c r="F146" i="20"/>
  <c r="AE97" i="20"/>
  <c r="AK97" i="20" s="1"/>
  <c r="AE49" i="20"/>
  <c r="AK49" i="20" s="1"/>
  <c r="F50" i="20"/>
  <c r="E34" i="20" l="1"/>
  <c r="AM34" i="20" s="1"/>
  <c r="AF33" i="20"/>
  <c r="AG33" i="20" s="1"/>
  <c r="AO145" i="20"/>
  <c r="BI113" i="20"/>
  <c r="BH113" i="20"/>
  <c r="BJ113" i="20"/>
  <c r="BK113" i="20"/>
  <c r="BL113" i="20"/>
  <c r="AL35" i="20"/>
  <c r="BH145" i="20"/>
  <c r="BK145" i="20"/>
  <c r="BJ145" i="20"/>
  <c r="BL145" i="20"/>
  <c r="BI145" i="20"/>
  <c r="BI65" i="20"/>
  <c r="BH65" i="20"/>
  <c r="BK65" i="20"/>
  <c r="BJ65" i="20"/>
  <c r="BL65" i="20"/>
  <c r="F35" i="20"/>
  <c r="E35" i="20" s="1"/>
  <c r="AM35" i="20" s="1"/>
  <c r="AO49" i="20"/>
  <c r="BE49" i="20"/>
  <c r="BD49" i="20"/>
  <c r="BC49" i="20"/>
  <c r="BF49" i="20"/>
  <c r="BG49" i="20"/>
  <c r="BE145" i="20"/>
  <c r="BF145" i="20"/>
  <c r="BC145" i="20"/>
  <c r="BG145" i="20"/>
  <c r="BD145" i="20"/>
  <c r="BG113" i="20"/>
  <c r="BE113" i="20"/>
  <c r="BF113" i="20"/>
  <c r="BC113" i="20"/>
  <c r="BD113" i="20"/>
  <c r="BC65" i="20"/>
  <c r="BD65" i="20"/>
  <c r="BE65" i="20"/>
  <c r="BF65" i="20"/>
  <c r="BG65" i="20"/>
  <c r="AF82" i="20"/>
  <c r="AG82" i="20" s="1"/>
  <c r="AK82" i="20"/>
  <c r="AK83" i="20"/>
  <c r="AF130" i="20"/>
  <c r="AG130" i="20" s="1"/>
  <c r="AK130" i="20"/>
  <c r="AK131" i="20"/>
  <c r="AF65" i="20"/>
  <c r="AG65" i="20" s="1"/>
  <c r="AL65" i="20"/>
  <c r="AL67" i="20"/>
  <c r="AF145" i="20"/>
  <c r="AG145" i="20" s="1"/>
  <c r="AL145" i="20"/>
  <c r="AF113" i="20"/>
  <c r="AG113" i="20" s="1"/>
  <c r="AL113" i="20"/>
  <c r="AL115" i="20"/>
  <c r="AF97" i="20"/>
  <c r="AG97" i="20" s="1"/>
  <c r="AL97" i="20"/>
  <c r="AL99" i="20"/>
  <c r="AF49" i="20"/>
  <c r="AG49" i="20" s="1"/>
  <c r="AL49" i="20"/>
  <c r="AL51" i="20"/>
  <c r="AF34" i="20"/>
  <c r="AG34" i="20" s="1"/>
  <c r="AK35" i="20"/>
  <c r="AK34" i="20"/>
  <c r="E131" i="20"/>
  <c r="AM131" i="20" s="1"/>
  <c r="AN131" i="20" s="1"/>
  <c r="AD115" i="20"/>
  <c r="AD35" i="20"/>
  <c r="AD51" i="20"/>
  <c r="AD131" i="20"/>
  <c r="AD99" i="20"/>
  <c r="AE146" i="20"/>
  <c r="AD67" i="20"/>
  <c r="E83" i="20"/>
  <c r="AM83" i="20" s="1"/>
  <c r="AN83" i="20" s="1"/>
  <c r="AD83" i="20"/>
  <c r="AD147" i="20"/>
  <c r="E146" i="20"/>
  <c r="AM146" i="20" s="1"/>
  <c r="E114" i="20"/>
  <c r="AM114" i="20" s="1"/>
  <c r="E66" i="20"/>
  <c r="AM66" i="20" s="1"/>
  <c r="E50" i="20"/>
  <c r="AM50" i="20" s="1"/>
  <c r="AE98" i="20"/>
  <c r="AE66" i="20"/>
  <c r="F67" i="20"/>
  <c r="F51" i="20"/>
  <c r="AE50" i="20"/>
  <c r="F115" i="20"/>
  <c r="AE114" i="20"/>
  <c r="F147" i="20"/>
  <c r="AO131" i="20" l="1"/>
  <c r="AO83" i="20"/>
  <c r="AN35" i="20"/>
  <c r="AO35" i="20"/>
  <c r="BL49" i="20"/>
  <c r="BJ49" i="20"/>
  <c r="BH49" i="20"/>
  <c r="BI49" i="20"/>
  <c r="BK49" i="20"/>
  <c r="BJ83" i="20"/>
  <c r="BL83" i="20"/>
  <c r="BH83" i="20"/>
  <c r="BK83" i="20"/>
  <c r="BI83" i="20"/>
  <c r="BI131" i="20"/>
  <c r="BK131" i="20"/>
  <c r="BJ131" i="20"/>
  <c r="BL131" i="20"/>
  <c r="BH131" i="20"/>
  <c r="BE83" i="20"/>
  <c r="BG83" i="20"/>
  <c r="BC83" i="20"/>
  <c r="BD83" i="20"/>
  <c r="BF83" i="20"/>
  <c r="BF35" i="20"/>
  <c r="BG35" i="20"/>
  <c r="BC35" i="20"/>
  <c r="BE35" i="20"/>
  <c r="BD35" i="20"/>
  <c r="BC131" i="20"/>
  <c r="BD131" i="20"/>
  <c r="BF131" i="20"/>
  <c r="BG131" i="20"/>
  <c r="BE131" i="20"/>
  <c r="AF98" i="20"/>
  <c r="AG98" i="20" s="1"/>
  <c r="AK99" i="20"/>
  <c r="AK98" i="20"/>
  <c r="AF50" i="20"/>
  <c r="AG50" i="20" s="1"/>
  <c r="AK50" i="20"/>
  <c r="AK51" i="20"/>
  <c r="AF146" i="20"/>
  <c r="AG146" i="20" s="1"/>
  <c r="AK146" i="20"/>
  <c r="AF114" i="20"/>
  <c r="AG114" i="20" s="1"/>
  <c r="AK114" i="20"/>
  <c r="AK115" i="20"/>
  <c r="AF66" i="20"/>
  <c r="AG66" i="20" s="1"/>
  <c r="AK66" i="20"/>
  <c r="AK67" i="20"/>
  <c r="E147" i="20"/>
  <c r="AM147" i="20" s="1"/>
  <c r="AN147" i="20" s="1"/>
  <c r="AE147" i="20"/>
  <c r="AK147" i="20" s="1"/>
  <c r="E51" i="20"/>
  <c r="AM51" i="20" s="1"/>
  <c r="AN51" i="20" s="1"/>
  <c r="E67" i="20"/>
  <c r="AM67" i="20" s="1"/>
  <c r="AN67" i="20" s="1"/>
  <c r="E115" i="20"/>
  <c r="AM115" i="20" s="1"/>
  <c r="AN115" i="20" s="1"/>
  <c r="BJ51" i="20" l="1"/>
  <c r="BK51" i="20"/>
  <c r="BI51" i="20"/>
  <c r="BH51" i="20"/>
  <c r="BL51" i="20"/>
  <c r="AO51" i="20"/>
  <c r="BK67" i="20"/>
  <c r="BH67" i="20"/>
  <c r="BJ67" i="20"/>
  <c r="BI67" i="20"/>
  <c r="BL67" i="20"/>
  <c r="AO115" i="20"/>
  <c r="AO67" i="20"/>
  <c r="BJ115" i="20"/>
  <c r="BK115" i="20"/>
  <c r="BI115" i="20"/>
  <c r="BH115" i="20"/>
  <c r="BL115" i="20"/>
  <c r="BI147" i="20"/>
  <c r="BJ147" i="20"/>
  <c r="BL147" i="20"/>
  <c r="BH147" i="20"/>
  <c r="BK147" i="20"/>
  <c r="AO147" i="20"/>
  <c r="BH35" i="20"/>
  <c r="BI35" i="20"/>
  <c r="BJ35" i="20"/>
  <c r="BK35" i="20"/>
  <c r="BL35" i="20"/>
  <c r="BF51" i="20"/>
  <c r="BG51" i="20"/>
  <c r="BC51" i="20"/>
  <c r="BE51" i="20"/>
  <c r="BD51" i="20"/>
  <c r="BF115" i="20"/>
  <c r="BG115" i="20"/>
  <c r="BD115" i="20"/>
  <c r="BE115" i="20"/>
  <c r="BC115" i="20"/>
  <c r="BD67" i="20"/>
  <c r="BF67" i="20"/>
  <c r="BG67" i="20"/>
  <c r="BE67" i="20"/>
  <c r="BC67" i="20"/>
  <c r="BC147" i="20"/>
  <c r="BG147" i="20"/>
  <c r="BF147" i="20"/>
  <c r="BE147" i="20"/>
  <c r="BD147" i="20"/>
  <c r="AF147" i="20"/>
  <c r="AG147" i="20" s="1"/>
  <c r="AL1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  <author>tc={4385CA8C-3C44-4BBB-833D-A42168623AEA}</author>
    <author>tc={640E0F39-5D30-41D8-A898-10A23666F553}</author>
    <author>tc={3A82A449-1035-493A-BDB8-338D25BD6250}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AQ17" authorId="1" shapeId="0" xr:uid="{4385CA8C-3C44-4BBB-833D-A42168623AEA}">
      <text>
        <r>
          <rPr>
            <sz val="10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2220mM for glc feeding
and 180.15mM (avg of 173.70, 182.68, 184.06) for feed media</t>
        </r>
      </text>
    </comment>
    <comment ref="AT17" authorId="2" shapeId="0" xr:uid="{640E0F39-5D30-41D8-A898-10A23666F553}">
      <text>
        <r>
          <rPr>
            <sz val="10"/>
            <rFont val="Arial"/>
          </rPr>
  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4.16mM (avg of 4.05, 4.17, 4.27) for feed media
</t>
        </r>
      </text>
    </comment>
    <comment ref="AL18" authorId="3" shapeId="0" xr:uid="{3A82A449-1035-493A-BDB8-338D25BD6250}">
      <text>
        <r>
          <rPr>
            <sz val="10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Hour-1 for CHO-GEM</t>
        </r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<sst xmlns="http://schemas.openxmlformats.org/spreadsheetml/2006/main" count="1268" uniqueCount="192">
  <si>
    <t>Time</t>
  </si>
  <si>
    <t>Days</t>
  </si>
  <si>
    <t>(%)</t>
  </si>
  <si>
    <t>(ml/dag)</t>
  </si>
  <si>
    <t>P1</t>
  </si>
  <si>
    <t>Viability</t>
  </si>
  <si>
    <t>Glutamine</t>
  </si>
  <si>
    <t>Glutamate</t>
  </si>
  <si>
    <t>Base</t>
  </si>
  <si>
    <t>Glucose Concentration</t>
  </si>
  <si>
    <t>Glutamine Concentration</t>
  </si>
  <si>
    <t>Glutamate Concentration</t>
  </si>
  <si>
    <t>Total Cells</t>
  </si>
  <si>
    <t>(x10e6)</t>
  </si>
  <si>
    <t>Glucose</t>
  </si>
  <si>
    <t>Lactate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</si>
  <si>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</si>
  <si>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</si>
  <si>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</si>
  <si>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</si>
  <si>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</si>
  <si>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</si>
  <si>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</si>
  <si>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</si>
  <si>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</si>
  <si>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</si>
  <si>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</si>
  <si>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</si>
  <si>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</si>
  <si>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Osmolality</t>
  </si>
  <si>
    <t>Sample</t>
  </si>
  <si>
    <t>Viable Cells</t>
  </si>
  <si>
    <t>Total</t>
  </si>
  <si>
    <t>(mL)</t>
  </si>
  <si>
    <t>(mOsm)</t>
  </si>
  <si>
    <t>sample</t>
  </si>
  <si>
    <t>dd mmm yy</t>
  </si>
  <si>
    <t>hh:mm</t>
  </si>
  <si>
    <t>(mMl)</t>
  </si>
  <si>
    <t>(mM)</t>
  </si>
  <si>
    <t>NH4</t>
  </si>
  <si>
    <t>Date</t>
  </si>
  <si>
    <t>Time (h)</t>
  </si>
  <si>
    <t>Doubling time</t>
  </si>
  <si>
    <t xml:space="preserve">Batch </t>
  </si>
  <si>
    <t>P0</t>
  </si>
  <si>
    <t>NC-250</t>
  </si>
  <si>
    <t>Inoculation volumen</t>
  </si>
  <si>
    <t>Passage no.</t>
  </si>
  <si>
    <t>P00</t>
  </si>
  <si>
    <t>Diameter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</si>
  <si>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</si>
  <si>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B (Green: Base NatriumhydrogenCarbonate 1 M)</t>
  </si>
  <si>
    <t>C (red: Glucose 400 g/L = 2220 mM)</t>
  </si>
  <si>
    <t>Eff Feed B</t>
  </si>
  <si>
    <t>Gluc Feed</t>
  </si>
  <si>
    <t>A (Yellow: Feed B from Gibco  Glutamine ca. 4 mM)</t>
  </si>
  <si>
    <t xml:space="preserve">Gluc Feed </t>
  </si>
  <si>
    <t>total cells</t>
  </si>
  <si>
    <t>U1</t>
  </si>
  <si>
    <t>U2</t>
  </si>
  <si>
    <t>U3</t>
  </si>
  <si>
    <t>U4</t>
  </si>
  <si>
    <t>U5</t>
  </si>
  <si>
    <t>U6</t>
  </si>
  <si>
    <t>U7</t>
  </si>
  <si>
    <t>U8</t>
  </si>
  <si>
    <t>Sodium</t>
  </si>
  <si>
    <t>Potassium</t>
  </si>
  <si>
    <t>Base
accum</t>
  </si>
  <si>
    <t>Natrium+</t>
  </si>
  <si>
    <t>Kalium+</t>
  </si>
  <si>
    <t xml:space="preserve"> </t>
  </si>
  <si>
    <t>Accu</t>
  </si>
  <si>
    <t>(mL/dag)</t>
  </si>
  <si>
    <t>Mio. cells P0</t>
  </si>
  <si>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</si>
  <si>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</si>
  <si>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</si>
  <si>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</si>
  <si>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</si>
  <si>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</si>
  <si>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</si>
  <si>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</si>
  <si>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</si>
  <si>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% Aggregates</t>
  </si>
  <si>
    <t>hours</t>
  </si>
  <si>
    <t>Dead cells</t>
  </si>
  <si>
    <t>CHO-S Wild Type</t>
  </si>
  <si>
    <t>ldha/Pdk1-4 KO</t>
  </si>
  <si>
    <t>Sample ID</t>
  </si>
  <si>
    <t>Batch ID</t>
  </si>
  <si>
    <t>Age (h)</t>
  </si>
  <si>
    <t>Age (d)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</si>
  <si>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</si>
  <si>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</si>
  <si>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</si>
  <si>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</si>
  <si>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</si>
  <si>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</si>
  <si>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</si>
  <si>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</si>
  <si>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</si>
  <si>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t>Cell Debris</t>
  </si>
  <si>
    <t>Growth Rate</t>
  </si>
  <si>
    <t>Adjusted by volume</t>
  </si>
  <si>
    <t>Growth Rate (bi-daily)</t>
  </si>
  <si>
    <r>
      <t xml:space="preserve">Growth Rate </t>
    </r>
    <r>
      <rPr>
        <b/>
        <sz val="10"/>
        <rFont val="Arial"/>
        <family val="2"/>
      </rPr>
      <t>(day-1)</t>
    </r>
  </si>
  <si>
    <r>
      <t xml:space="preserve">Growth Rate </t>
    </r>
    <r>
      <rPr>
        <b/>
        <sz val="10"/>
        <rFont val="Arial"/>
        <family val="2"/>
      </rPr>
      <t>(hour-1)</t>
    </r>
  </si>
  <si>
    <t>Integrated viable cell count
(VCD*volume)</t>
  </si>
  <si>
    <t>Glucose concentration after feeding (mM, calculated)</t>
  </si>
  <si>
    <t>Lactate concentration after feeding (mM, calculated)</t>
  </si>
  <si>
    <t>Glutamine concentration after feeding (mM, calculated)</t>
  </si>
  <si>
    <t>Glutamate concentration after feeding (mM, calculated)</t>
  </si>
  <si>
    <t>Ammonia concentration after feeding (mM, calculated)</t>
  </si>
  <si>
    <t>Glucose uptake (mM, calculated)</t>
  </si>
  <si>
    <t>Lactate secretion (mM, calculated)</t>
  </si>
  <si>
    <t>Amm secretion (mM, calculated)</t>
  </si>
  <si>
    <t>Glutamine uptake (mM, calculated)</t>
  </si>
  <si>
    <t>Glutamate uptake (mM, calculated)</t>
  </si>
  <si>
    <t>Glucose uptake rate (pmol/cell-day, calculated)</t>
  </si>
  <si>
    <t>Lactate secretion rate (pmol/cell-day, calculated)</t>
  </si>
  <si>
    <t>Glutamine uptake rate (pmol/cell-day, calculated)</t>
  </si>
  <si>
    <t>Glutamate uptake rate (pmol/cell-day, calculated)</t>
  </si>
  <si>
    <t>Amm secretion rate (pmol/cell-day, calculated)</t>
  </si>
  <si>
    <t>0-1</t>
  </si>
  <si>
    <t>2-3</t>
  </si>
  <si>
    <t>1-2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</si>
  <si>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</si>
  <si>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</si>
  <si>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</si>
  <si>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</si>
  <si>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</si>
  <si>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</si>
  <si>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</si>
  <si>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</si>
  <si>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</si>
  <si>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</si>
  <si>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</si>
  <si>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Integral viable cell density 
(IVCD) (10^6 cells*day/mL)</t>
  </si>
  <si>
    <t>Integral viable cell density 
(IVCD, bi-daily) (10^6 cells*day/mL)</t>
  </si>
  <si>
    <t xml:space="preserve">alanine  </t>
  </si>
  <si>
    <t xml:space="preserve">arginine  </t>
  </si>
  <si>
    <t xml:space="preserve">aspartic acid  </t>
  </si>
  <si>
    <t xml:space="preserve">asparagine </t>
  </si>
  <si>
    <t>cystine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</si>
  <si>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</si>
  <si>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</si>
  <si>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</si>
  <si>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</si>
  <si>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</si>
  <si>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</si>
  <si>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 xml:space="preserve">leucine  </t>
  </si>
  <si>
    <t>lysine</t>
  </si>
  <si>
    <t xml:space="preserve">methionine  </t>
  </si>
  <si>
    <t xml:space="preserve">phenylalanine  </t>
  </si>
  <si>
    <t xml:space="preserve">proline  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</si>
  <si>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</si>
  <si>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</si>
  <si>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</si>
  <si>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</si>
  <si>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</si>
  <si>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 xml:space="preserve">glucose  </t>
  </si>
  <si>
    <t>acetic acid</t>
  </si>
  <si>
    <t xml:space="preserve">butyric &amp; 2-hydroxy- butyric acids </t>
  </si>
  <si>
    <t xml:space="preserve">3-hydroxybutyric acid  </t>
  </si>
  <si>
    <t xml:space="preserve">citric acid  </t>
  </si>
  <si>
    <t xml:space="preserve">formic acid  </t>
  </si>
  <si>
    <t xml:space="preserve">fumaric acid  </t>
  </si>
  <si>
    <t>isovaleric acid</t>
  </si>
  <si>
    <t xml:space="preserve">lactic acid  </t>
  </si>
  <si>
    <t>pyruvic acid</t>
  </si>
  <si>
    <t xml:space="preserve">ethanol  </t>
  </si>
  <si>
    <t>pyroglutamic acid</t>
  </si>
  <si>
    <t>malic acid</t>
  </si>
  <si>
    <t>Avg. in feed</t>
  </si>
  <si>
    <t>0-2</t>
  </si>
  <si>
    <t>2-4</t>
  </si>
  <si>
    <t>4-6</t>
  </si>
  <si>
    <t>6-8</t>
  </si>
  <si>
    <t>12-14</t>
  </si>
  <si>
    <t>8-12</t>
  </si>
  <si>
    <t>Days 0-2, 2-4, 4-6, 6-8, 8-10, 10-12, 12-14</t>
  </si>
  <si>
    <r>
      <t xml:space="preserve">Days 0-2, 2-4, 4-6, 6-8, </t>
    </r>
    <r>
      <rPr>
        <b/>
        <sz val="10"/>
        <color rgb="FFFF0000"/>
        <rFont val="Arial"/>
        <family val="2"/>
      </rPr>
      <t>8-12</t>
    </r>
    <r>
      <rPr>
        <sz val="10"/>
        <color rgb="FFFF0000"/>
        <rFont val="Arial"/>
        <family val="2"/>
      </rPr>
      <t>, 12-14</t>
    </r>
  </si>
  <si>
    <t>Concentration</t>
  </si>
  <si>
    <t>SR = (amount of uptake or secretion)/{(X(t1)-X(t0))/(LN(X(t1)/X(t0))/(t1-t0)} = unit -&gt; pmol/cell/day</t>
  </si>
  <si>
    <t>SR/24(hour)/(200/1000) -&gt; SR(mmol/hour/gDCW)</t>
  </si>
  <si>
    <t>200pgDCW/cell</t>
  </si>
  <si>
    <t>Amount of uptake or secretion</t>
  </si>
  <si>
    <t>Residual concentration after feeding(feed at t and t+1)</t>
  </si>
  <si>
    <t>Batch ID</t>
    <phoneticPr fontId="37" type="noConversion"/>
  </si>
  <si>
    <t>Sample ID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</si>
</sst>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"/>
    <numFmt numFmtId="177" formatCode="_([$€-2]\ * #,##0.00_);_([$€-2]\ * \(#,##0.00\);_([$€-2]\ * &quot;-&quot;??_)"/>
    <numFmt numFmtId="178" formatCode="0.000"/>
    <numFmt numFmtId="179" formatCode="hh:mm;@"/>
    <numFmt numFmtId="180" formatCode="yyyy/mm/dd;@"/>
    <numFmt numFmtId="181" formatCode="0.00000"/>
    <numFmt numFmtId="182" formatCode="0.000000"/>
    <numFmt numFmtId="183" formatCode="0.0000"/>
  </numFmts>
  <fonts count="38" x14ac:knownFonts="1">
    <font>
      <sz val="10"/>
      <name val="Arial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FF0000"/>
      <name val="Arial"/>
      <family val="2"/>
    </font>
    <font>
      <sz val="10"/>
      <name val="맑은 고딕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77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76" fontId="0" fillId="0" borderId="5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78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78" fontId="28" fillId="0" borderId="0" xfId="0" applyNumberFormat="1" applyFont="1"/>
    <xf numFmtId="0" fontId="8" fillId="0" borderId="14" xfId="0" applyFont="1" applyBorder="1"/>
    <xf numFmtId="180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78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9" fontId="7" fillId="0" borderId="2" xfId="0" applyNumberFormat="1" applyFont="1" applyBorder="1" applyAlignment="1">
      <alignment horizontal="center"/>
    </xf>
    <xf numFmtId="179" fontId="7" fillId="0" borderId="12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76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76" fontId="0" fillId="3" borderId="12" xfId="0" applyNumberForma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76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76" fontId="0" fillId="3" borderId="0" xfId="0" applyNumberFormat="1" applyFill="1" applyAlignment="1">
      <alignment horizontal="center"/>
    </xf>
    <xf numFmtId="176" fontId="7" fillId="4" borderId="2" xfId="0" applyNumberFormat="1" applyFont="1" applyFill="1" applyBorder="1" applyAlignment="1">
      <alignment horizontal="center"/>
    </xf>
    <xf numFmtId="176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78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78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78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8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76" fontId="0" fillId="0" borderId="13" xfId="0" applyNumberFormat="1" applyBorder="1" applyAlignment="1">
      <alignment horizontal="center"/>
    </xf>
    <xf numFmtId="0" fontId="2" fillId="0" borderId="0" xfId="75"/>
    <xf numFmtId="178" fontId="2" fillId="0" borderId="0" xfId="75" applyNumberFormat="1"/>
    <xf numFmtId="0" fontId="1" fillId="0" borderId="1" xfId="89" applyBorder="1"/>
    <xf numFmtId="0" fontId="1" fillId="0" borderId="10" xfId="89" applyBorder="1"/>
    <xf numFmtId="178" fontId="1" fillId="0" borderId="9" xfId="89" applyNumberFormat="1" applyBorder="1"/>
    <xf numFmtId="178" fontId="1" fillId="0" borderId="1" xfId="89" applyNumberFormat="1" applyBorder="1"/>
    <xf numFmtId="180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78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81" fontId="0" fillId="0" borderId="0" xfId="0" applyNumberFormat="1"/>
    <xf numFmtId="181" fontId="0" fillId="0" borderId="14" xfId="0" applyNumberFormat="1" applyBorder="1"/>
    <xf numFmtId="181" fontId="0" fillId="0" borderId="2" xfId="0" applyNumberFormat="1" applyBorder="1"/>
    <xf numFmtId="181" fontId="0" fillId="0" borderId="13" xfId="0" applyNumberFormat="1" applyBorder="1"/>
    <xf numFmtId="181" fontId="7" fillId="36" borderId="13" xfId="2" applyNumberFormat="1" applyFill="1" applyBorder="1"/>
    <xf numFmtId="181" fontId="0" fillId="36" borderId="14" xfId="0" applyNumberFormat="1" applyFill="1" applyBorder="1"/>
    <xf numFmtId="181" fontId="7" fillId="36" borderId="2" xfId="2" applyNumberFormat="1" applyFill="1" applyBorder="1"/>
    <xf numFmtId="181" fontId="8" fillId="0" borderId="2" xfId="0" applyNumberFormat="1" applyFont="1" applyBorder="1"/>
    <xf numFmtId="182" fontId="0" fillId="0" borderId="14" xfId="0" applyNumberFormat="1" applyBorder="1"/>
    <xf numFmtId="182" fontId="0" fillId="0" borderId="2" xfId="0" applyNumberFormat="1" applyBorder="1"/>
    <xf numFmtId="182" fontId="0" fillId="0" borderId="13" xfId="0" applyNumberFormat="1" applyBorder="1"/>
    <xf numFmtId="1" fontId="0" fillId="0" borderId="14" xfId="0" applyNumberFormat="1" applyBorder="1"/>
    <xf numFmtId="182" fontId="8" fillId="0" borderId="14" xfId="0" applyNumberFormat="1" applyFont="1" applyBorder="1"/>
    <xf numFmtId="182" fontId="8" fillId="0" borderId="2" xfId="0" applyNumberFormat="1" applyFont="1" applyBorder="1"/>
    <xf numFmtId="182" fontId="8" fillId="0" borderId="13" xfId="0" applyNumberFormat="1" applyFon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wrapText="1"/>
    </xf>
    <xf numFmtId="2" fontId="28" fillId="0" borderId="0" xfId="0" applyNumberFormat="1" applyFont="1" applyAlignment="1">
      <alignment horizontal="center"/>
    </xf>
    <xf numFmtId="2" fontId="8" fillId="0" borderId="0" xfId="0" applyNumberFormat="1" applyFont="1"/>
    <xf numFmtId="183" fontId="0" fillId="0" borderId="14" xfId="0" applyNumberFormat="1" applyBorder="1"/>
    <xf numFmtId="183" fontId="0" fillId="0" borderId="2" xfId="0" applyNumberFormat="1" applyBorder="1"/>
    <xf numFmtId="178" fontId="0" fillId="0" borderId="14" xfId="0" applyNumberFormat="1" applyBorder="1"/>
    <xf numFmtId="178" fontId="0" fillId="0" borderId="2" xfId="0" applyNumberFormat="1" applyBorder="1"/>
    <xf numFmtId="0" fontId="7" fillId="0" borderId="0" xfId="0" quotePrefix="1" applyFont="1"/>
    <xf numFmtId="183" fontId="0" fillId="0" borderId="13" xfId="0" applyNumberFormat="1" applyBorder="1"/>
    <xf numFmtId="178" fontId="0" fillId="0" borderId="13" xfId="0" applyNumberFormat="1" applyBorder="1"/>
    <xf numFmtId="178" fontId="0" fillId="0" borderId="0" xfId="0" applyNumberFormat="1" applyBorder="1"/>
    <xf numFmtId="178" fontId="29" fillId="0" borderId="14" xfId="0" applyNumberFormat="1" applyFont="1" applyBorder="1"/>
    <xf numFmtId="178" fontId="29" fillId="0" borderId="2" xfId="0" applyNumberFormat="1" applyFont="1" applyBorder="1"/>
    <xf numFmtId="178" fontId="29" fillId="0" borderId="13" xfId="0" applyNumberFormat="1" applyFont="1" applyBorder="1"/>
    <xf numFmtId="0" fontId="0" fillId="0" borderId="3" xfId="0" applyBorder="1"/>
    <xf numFmtId="0" fontId="0" fillId="0" borderId="5" xfId="0" applyBorder="1"/>
    <xf numFmtId="178" fontId="0" fillId="0" borderId="12" xfId="0" applyNumberFormat="1" applyBorder="1"/>
    <xf numFmtId="178" fontId="0" fillId="0" borderId="10" xfId="0" applyNumberForma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horizontal="center" wrapText="1"/>
    </xf>
    <xf numFmtId="181" fontId="7" fillId="36" borderId="13" xfId="2" applyNumberForma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/>
    </xf>
  </cellXfs>
  <cellStyles count="103"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Euro" xfId="1" xr:uid="{00000000-0005-0000-0000-00004B000000}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4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7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34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34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최동혁" id="{43830952-B2BF-4D5E-9BF0-F4F0EA8A5FC6}" userId="S::cdh1205@o365.skku.edu::aea192de-329c-4894-bf5c-e97e2a11c8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7" dT="2024-04-21T08:22:22.16" personId="{43830952-B2BF-4D5E-9BF0-F4F0EA8A5FC6}" id="{4385CA8C-3C44-4BBB-833D-A42168623AEA}">
    <text>2220mM for glc feeding
and 180.15mM (avg of 173.70, 182.68, 184.06) for feed media</text>
  </threadedComment>
  <threadedComment ref="AT17" dT="2024-04-21T08:40:31.71" personId="{43830952-B2BF-4D5E-9BF0-F4F0EA8A5FC6}" id="{640E0F39-5D30-41D8-A898-10A23666F553}">
    <text xml:space="preserve">4.16mM (avg of 4.05, 4.17, 4.27) for feed media
</text>
  </threadedComment>
  <threadedComment ref="AL18" dT="2024-04-19T05:48:05.18" personId="{43830952-B2BF-4D5E-9BF0-F4F0EA8A5FC6}" id="{3A82A449-1035-493A-BDB8-338D25BD6250}">
    <text>Hour-1 for CHO-GEM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Q243"/>
  <sheetViews>
    <sheetView topLeftCell="DJ33" zoomScaleNormal="100" workbookViewId="0">
      <selection activeCell="EM45" sqref="EM45"/>
    </sheetView>
  </sheetViews>
  <sheetFormatPr defaultColWidth="8.85546875" defaultRowHeight="12.75" x14ac:dyDescent="0.2"/>
  <cols>
    <col min="2" max="2" width="9" bestFit="1" customWidth="1"/>
    <col min="3" max="3" width="16.42578125" bestFit="1" customWidth="1"/>
    <col min="4" max="4" width="21.42578125" customWidth="1"/>
    <col min="5" max="5" width="14.140625" customWidth="1"/>
    <col min="6" max="6" width="8.85546875" customWidth="1"/>
    <col min="7" max="7" width="10.85546875" customWidth="1"/>
    <col min="8" max="8" width="9.5703125" customWidth="1"/>
    <col min="9" max="9" width="9.42578125" customWidth="1"/>
    <col min="10" max="12" width="8.42578125" customWidth="1"/>
    <col min="13" max="13" width="12.5703125" customWidth="1"/>
    <col min="16" max="16" width="10" bestFit="1" customWidth="1"/>
    <col min="17" max="17" width="10.140625" bestFit="1" customWidth="1"/>
    <col min="19" max="19" width="12.85546875" bestFit="1" customWidth="1"/>
    <col min="20" max="20" width="11" bestFit="1" customWidth="1"/>
    <col min="21" max="21" width="11.42578125" bestFit="1" customWidth="1"/>
    <col min="22" max="22" width="17.42578125" customWidth="1"/>
    <col min="23" max="23" width="17.140625" customWidth="1"/>
    <col min="24" max="24" width="22.85546875" customWidth="1"/>
    <col min="25" max="25" width="11.42578125" bestFit="1" customWidth="1"/>
    <col min="26" max="26" width="12.5703125" bestFit="1" customWidth="1"/>
    <col min="27" max="28" width="11.85546875" bestFit="1" customWidth="1"/>
    <col min="29" max="29" width="11.42578125" bestFit="1" customWidth="1"/>
    <col min="30" max="30" width="11.85546875" customWidth="1"/>
    <col min="32" max="32" width="14.5703125" customWidth="1"/>
    <col min="33" max="33" width="11.140625" style="165" bestFit="1" customWidth="1"/>
    <col min="34" max="34" width="11.140625" style="165" customWidth="1"/>
    <col min="35" max="35" width="16" customWidth="1"/>
    <col min="36" max="38" width="17.5703125" bestFit="1" customWidth="1"/>
    <col min="39" max="47" width="12.42578125" customWidth="1"/>
    <col min="49" max="53" width="11" customWidth="1"/>
    <col min="55" max="64" width="14.85546875" customWidth="1"/>
    <col min="66" max="67" width="9.5703125" bestFit="1" customWidth="1"/>
    <col min="68" max="68" width="9.5703125" customWidth="1"/>
    <col min="69" max="69" width="10.5703125" customWidth="1"/>
    <col min="70" max="77" width="9.5703125" customWidth="1"/>
    <col min="78" max="78" width="10.5703125" customWidth="1"/>
    <col min="79" max="81" width="9.5703125" customWidth="1"/>
    <col min="82" max="83" width="10.5703125" customWidth="1"/>
    <col min="84" max="89" width="9.5703125" customWidth="1"/>
    <col min="90" max="90" width="11.5703125" customWidth="1"/>
    <col min="91" max="114" width="9.5703125" customWidth="1"/>
    <col min="115" max="121" width="8.85546875" customWidth="1"/>
    <col min="123" max="157" width="8.85546875" customWidth="1"/>
  </cols>
  <sheetData>
    <row r="2" spans="1:136" x14ac:dyDescent="0.2">
      <c r="G2" s="7"/>
      <c r="H2" s="9"/>
    </row>
    <row r="3" spans="1:136" ht="13.5" thickBot="1" x14ac:dyDescent="0.25">
      <c r="G3" s="7"/>
      <c r="H3" s="5"/>
    </row>
    <row r="4" spans="1:136" ht="13.5" thickBot="1" x14ac:dyDescent="0.25">
      <c r="D4" s="90" t="s">
        <v>76</v>
      </c>
      <c r="E4" s="90"/>
      <c r="F4" s="88" t="s">
        <v>77</v>
      </c>
      <c r="G4" s="88" t="s">
        <v>78</v>
      </c>
      <c r="H4" s="88" t="s">
        <v>79</v>
      </c>
      <c r="I4" s="88" t="s">
        <v>80</v>
      </c>
      <c r="J4" s="88" t="s">
        <v>81</v>
      </c>
      <c r="K4" s="88"/>
      <c r="L4" s="88"/>
      <c r="M4" s="88" t="s">
        <v>82</v>
      </c>
      <c r="N4" s="88" t="s">
        <v>83</v>
      </c>
      <c r="O4" s="88" t="s">
        <v>84</v>
      </c>
    </row>
    <row r="5" spans="1:136" x14ac:dyDescent="0.2">
      <c r="D5" s="135" t="s">
        <v>75</v>
      </c>
      <c r="E5" s="135"/>
      <c r="F5" s="136">
        <v>0.28599999999999998</v>
      </c>
      <c r="G5" s="127">
        <v>0.23</v>
      </c>
      <c r="H5" s="141">
        <v>0.24299999999999999</v>
      </c>
      <c r="I5" s="137">
        <v>0.28799999999999998</v>
      </c>
      <c r="J5" s="127">
        <v>0.24099999999999999</v>
      </c>
      <c r="K5" s="127"/>
      <c r="L5" s="127"/>
      <c r="M5" s="141">
        <v>0.252</v>
      </c>
      <c r="N5" s="127">
        <v>0.254</v>
      </c>
      <c r="O5" s="141">
        <v>0.17299999999999999</v>
      </c>
    </row>
    <row r="6" spans="1:136" ht="16.5" x14ac:dyDescent="0.3">
      <c r="A6" t="s">
        <v>77</v>
      </c>
      <c r="B6" t="s">
        <v>59</v>
      </c>
      <c r="C6" t="s">
        <v>88</v>
      </c>
      <c r="D6" s="129" t="s">
        <v>47</v>
      </c>
      <c r="E6" s="129"/>
      <c r="F6" s="137">
        <v>18</v>
      </c>
      <c r="G6" s="128">
        <v>18</v>
      </c>
      <c r="H6" s="137">
        <v>18</v>
      </c>
      <c r="I6" s="137">
        <v>23</v>
      </c>
      <c r="J6" s="128">
        <v>23</v>
      </c>
      <c r="K6" s="128"/>
      <c r="L6" s="128"/>
      <c r="M6" s="137">
        <v>25.5</v>
      </c>
      <c r="N6" s="128">
        <v>25.5</v>
      </c>
      <c r="O6" s="137">
        <v>23</v>
      </c>
      <c r="AJ6" s="184">
        <v>173.70010717165911</v>
      </c>
      <c r="AK6">
        <v>4.0499163228777251</v>
      </c>
      <c r="AL6">
        <v>8.1655319469510772</v>
      </c>
    </row>
    <row r="7" spans="1:136" ht="17.25" thickBot="1" x14ac:dyDescent="0.35">
      <c r="A7" t="s">
        <v>78</v>
      </c>
      <c r="B7" t="s">
        <v>60</v>
      </c>
      <c r="C7" t="s">
        <v>88</v>
      </c>
      <c r="D7" s="130" t="s">
        <v>48</v>
      </c>
      <c r="E7" s="130"/>
      <c r="F7" s="138">
        <v>5</v>
      </c>
      <c r="G7" s="131">
        <v>5</v>
      </c>
      <c r="H7" s="138">
        <v>5</v>
      </c>
      <c r="I7" s="138">
        <v>5</v>
      </c>
      <c r="J7" s="131">
        <v>5</v>
      </c>
      <c r="K7" s="131"/>
      <c r="L7" s="131"/>
      <c r="M7" s="138">
        <v>5</v>
      </c>
      <c r="N7" s="131">
        <v>5</v>
      </c>
      <c r="O7" s="138">
        <v>5</v>
      </c>
      <c r="AJ7" s="184">
        <v>182.68168498863346</v>
      </c>
      <c r="AK7">
        <v>4.1688182700585239</v>
      </c>
      <c r="AL7">
        <v>7.400757271161563</v>
      </c>
    </row>
    <row r="8" spans="1:136" ht="16.5" x14ac:dyDescent="0.3">
      <c r="A8" t="s">
        <v>79</v>
      </c>
      <c r="B8" t="s">
        <v>61</v>
      </c>
      <c r="C8" t="s">
        <v>88</v>
      </c>
      <c r="D8" s="91" t="s">
        <v>9</v>
      </c>
      <c r="E8" s="91"/>
      <c r="F8" s="132">
        <v>31.8</v>
      </c>
      <c r="G8" s="139">
        <v>32.200000000000003</v>
      </c>
      <c r="H8" s="133">
        <v>32</v>
      </c>
      <c r="I8" s="133">
        <v>32.299999999999997</v>
      </c>
      <c r="J8" s="139">
        <v>32.299999999999997</v>
      </c>
      <c r="K8" s="139"/>
      <c r="L8" s="139"/>
      <c r="M8" s="133">
        <v>32.299999999999997</v>
      </c>
      <c r="N8" s="139">
        <v>32.299999999999997</v>
      </c>
      <c r="O8" s="133">
        <v>32.4</v>
      </c>
      <c r="AJ8" s="184">
        <v>184.06301891392403</v>
      </c>
      <c r="AK8">
        <v>4.2674198847938216</v>
      </c>
      <c r="AL8">
        <v>7.7221411816100751</v>
      </c>
    </row>
    <row r="9" spans="1:136" x14ac:dyDescent="0.2">
      <c r="A9" t="s">
        <v>80</v>
      </c>
      <c r="B9" t="s">
        <v>62</v>
      </c>
      <c r="C9" t="s">
        <v>89</v>
      </c>
      <c r="D9" s="91" t="s">
        <v>10</v>
      </c>
      <c r="E9" s="91"/>
      <c r="F9" s="133">
        <v>6.54</v>
      </c>
      <c r="G9" s="139">
        <v>6.41</v>
      </c>
      <c r="H9" s="133">
        <v>6.51</v>
      </c>
      <c r="I9" s="133">
        <v>6.66</v>
      </c>
      <c r="J9" s="139">
        <v>6.7</v>
      </c>
      <c r="K9" s="139"/>
      <c r="L9" s="139"/>
      <c r="M9" s="133">
        <v>6.77</v>
      </c>
      <c r="N9" s="139"/>
      <c r="O9" s="133"/>
      <c r="AJ9" s="185">
        <f>AVERAGE(AJ6:AJ8)</f>
        <v>180.14827035807218</v>
      </c>
      <c r="AK9" s="185">
        <f>AVERAGE(AK6:AK8)</f>
        <v>4.1620514925766905</v>
      </c>
      <c r="AL9" s="185">
        <f>AVERAGE(AL6:AL8)</f>
        <v>7.7628101332409045</v>
      </c>
    </row>
    <row r="10" spans="1:136" ht="13.5" thickBot="1" x14ac:dyDescent="0.25">
      <c r="A10" t="s">
        <v>81</v>
      </c>
      <c r="B10" t="s">
        <v>63</v>
      </c>
      <c r="C10" t="s">
        <v>89</v>
      </c>
      <c r="D10" s="92" t="s">
        <v>11</v>
      </c>
      <c r="E10" s="92"/>
      <c r="F10" s="134">
        <v>2.11</v>
      </c>
      <c r="G10" s="140">
        <v>2.2200000000000002</v>
      </c>
      <c r="H10" s="134">
        <v>2.14</v>
      </c>
      <c r="I10" s="134">
        <v>2.16</v>
      </c>
      <c r="J10" s="140">
        <v>2.08</v>
      </c>
      <c r="K10" s="140"/>
      <c r="L10" s="140"/>
      <c r="M10" s="134">
        <v>2.12</v>
      </c>
      <c r="N10" s="140">
        <v>2.16</v>
      </c>
      <c r="O10" s="134">
        <v>1.99</v>
      </c>
    </row>
    <row r="11" spans="1:136" x14ac:dyDescent="0.2">
      <c r="A11" t="s">
        <v>82</v>
      </c>
      <c r="B11" t="s">
        <v>64</v>
      </c>
      <c r="C11" t="s">
        <v>89</v>
      </c>
      <c r="D11" s="91" t="s">
        <v>56</v>
      </c>
      <c r="E11" s="91"/>
      <c r="F11" s="133">
        <v>4</v>
      </c>
      <c r="G11" s="139">
        <v>4</v>
      </c>
      <c r="H11" s="133">
        <v>4</v>
      </c>
      <c r="I11" s="133">
        <v>4</v>
      </c>
      <c r="J11" s="139">
        <v>4</v>
      </c>
      <c r="K11" s="139"/>
      <c r="L11" s="139"/>
      <c r="M11" s="133">
        <v>4</v>
      </c>
      <c r="N11" s="139">
        <v>4</v>
      </c>
      <c r="O11" s="133">
        <v>4</v>
      </c>
    </row>
    <row r="12" spans="1:136" x14ac:dyDescent="0.2">
      <c r="A12" t="s">
        <v>83</v>
      </c>
      <c r="B12" t="s">
        <v>65</v>
      </c>
      <c r="C12" t="s">
        <v>89</v>
      </c>
      <c r="D12" s="91" t="s">
        <v>52</v>
      </c>
      <c r="E12" s="91"/>
      <c r="F12" s="133">
        <v>1</v>
      </c>
      <c r="G12" s="139">
        <v>1</v>
      </c>
      <c r="H12" s="133">
        <v>1</v>
      </c>
      <c r="I12" s="142">
        <v>1</v>
      </c>
      <c r="J12" s="139">
        <v>1</v>
      </c>
      <c r="K12" s="139"/>
      <c r="L12" s="139"/>
      <c r="M12" s="133">
        <v>1</v>
      </c>
      <c r="N12" s="139">
        <v>1</v>
      </c>
      <c r="O12" s="133">
        <v>1</v>
      </c>
    </row>
    <row r="13" spans="1:136" ht="13.5" thickBot="1" x14ac:dyDescent="0.25">
      <c r="A13" t="s">
        <v>84</v>
      </c>
      <c r="B13" t="s">
        <v>66</v>
      </c>
      <c r="C13" t="s">
        <v>89</v>
      </c>
      <c r="D13" s="92" t="s">
        <v>53</v>
      </c>
      <c r="E13" s="92"/>
      <c r="F13" s="134">
        <v>2220</v>
      </c>
      <c r="G13" s="140">
        <v>2220</v>
      </c>
      <c r="H13" s="134">
        <v>2220</v>
      </c>
      <c r="I13" s="134">
        <v>2220</v>
      </c>
      <c r="J13" s="140">
        <v>2220</v>
      </c>
      <c r="K13" s="140"/>
      <c r="L13" s="140"/>
      <c r="M13" s="134">
        <v>2220</v>
      </c>
      <c r="N13" s="140">
        <v>2220</v>
      </c>
      <c r="O13" s="134">
        <v>2220</v>
      </c>
    </row>
    <row r="14" spans="1:136" x14ac:dyDescent="0.2">
      <c r="C14" s="30"/>
    </row>
    <row r="15" spans="1:136" x14ac:dyDescent="0.2">
      <c r="C15" s="30"/>
    </row>
    <row r="16" spans="1:136" ht="34.5" customHeight="1" thickBot="1" x14ac:dyDescent="0.25">
      <c r="BC16" s="206" t="s">
        <v>182</v>
      </c>
      <c r="BD16" s="207"/>
      <c r="BE16" s="207"/>
      <c r="BF16" s="207"/>
      <c r="BG16" s="207"/>
      <c r="BH16" s="208" t="s">
        <v>183</v>
      </c>
      <c r="BI16" s="208"/>
      <c r="BJ16" s="208"/>
      <c r="BK16" s="208"/>
      <c r="BL16" s="208"/>
      <c r="EF16" s="30" t="s">
        <v>185</v>
      </c>
    </row>
    <row r="17" spans="1:173" ht="18" customHeight="1" x14ac:dyDescent="0.2">
      <c r="A17" s="93" t="s">
        <v>44</v>
      </c>
      <c r="B17" s="94" t="s">
        <v>30</v>
      </c>
      <c r="C17" s="89"/>
      <c r="D17" s="89" t="s">
        <v>0</v>
      </c>
      <c r="E17" s="95"/>
      <c r="F17" s="95"/>
      <c r="G17" s="146"/>
      <c r="H17" s="96"/>
      <c r="I17" s="96" t="s">
        <v>46</v>
      </c>
      <c r="J17" s="96"/>
      <c r="K17" s="96"/>
      <c r="L17" s="96"/>
      <c r="M17" s="149"/>
      <c r="N17" s="99"/>
      <c r="O17" s="99"/>
      <c r="P17" s="97"/>
      <c r="Q17" s="99"/>
      <c r="R17" s="95"/>
      <c r="S17" s="89"/>
      <c r="T17" s="89" t="s">
        <v>67</v>
      </c>
      <c r="U17" s="89" t="s">
        <v>68</v>
      </c>
      <c r="V17" s="89" t="s">
        <v>35</v>
      </c>
      <c r="W17" s="89" t="s">
        <v>32</v>
      </c>
      <c r="X17" s="35" t="s">
        <v>73</v>
      </c>
      <c r="Y17" s="89" t="s">
        <v>8</v>
      </c>
      <c r="Z17" s="98" t="s">
        <v>69</v>
      </c>
      <c r="AA17" s="87" t="s">
        <v>54</v>
      </c>
      <c r="AB17" s="87" t="s">
        <v>54</v>
      </c>
      <c r="AC17" s="87" t="s">
        <v>55</v>
      </c>
      <c r="AD17" s="87" t="s">
        <v>57</v>
      </c>
      <c r="AE17" s="99"/>
      <c r="AF17" s="100"/>
      <c r="AG17" s="170"/>
      <c r="AH17"/>
      <c r="AI17" s="170"/>
      <c r="AJ17" s="170"/>
      <c r="AK17" s="170"/>
      <c r="AL17" s="170"/>
      <c r="AM17" s="201" t="s">
        <v>139</v>
      </c>
      <c r="AN17" s="201" t="s">
        <v>140</v>
      </c>
      <c r="AO17" s="180"/>
      <c r="AP17" s="180"/>
      <c r="AQ17" s="201" t="s">
        <v>110</v>
      </c>
      <c r="AR17" s="201" t="s">
        <v>111</v>
      </c>
      <c r="AS17" s="201" t="s">
        <v>112</v>
      </c>
      <c r="AT17" s="201" t="s">
        <v>113</v>
      </c>
      <c r="AU17" s="201" t="s">
        <v>114</v>
      </c>
      <c r="AW17" s="201" t="s">
        <v>115</v>
      </c>
      <c r="AX17" s="201" t="s">
        <v>116</v>
      </c>
      <c r="AY17" s="201" t="s">
        <v>118</v>
      </c>
      <c r="AZ17" s="201" t="s">
        <v>119</v>
      </c>
      <c r="BA17" s="201" t="s">
        <v>117</v>
      </c>
      <c r="BC17" s="201" t="s">
        <v>120</v>
      </c>
      <c r="BD17" s="201" t="s">
        <v>121</v>
      </c>
      <c r="BE17" s="201" t="s">
        <v>122</v>
      </c>
      <c r="BF17" s="201" t="s">
        <v>123</v>
      </c>
      <c r="BG17" s="201" t="s">
        <v>124</v>
      </c>
      <c r="BH17" s="201" t="s">
        <v>120</v>
      </c>
      <c r="BI17" s="201" t="s">
        <v>121</v>
      </c>
      <c r="BJ17" s="201" t="s">
        <v>122</v>
      </c>
      <c r="BK17" s="201" t="s">
        <v>123</v>
      </c>
      <c r="BL17" s="201" t="s">
        <v>124</v>
      </c>
      <c r="BN17" s="16" t="s">
        <v>184</v>
      </c>
      <c r="CW17" s="16" t="s">
        <v>189</v>
      </c>
      <c r="EC17" s="30" t="s">
        <v>187</v>
      </c>
      <c r="EF17" s="30" t="s">
        <v>186</v>
      </c>
    </row>
    <row r="18" spans="1:173" ht="26.1" customHeight="1" thickBot="1" x14ac:dyDescent="0.25">
      <c r="A18" s="101" t="s">
        <v>91</v>
      </c>
      <c r="B18" s="102" t="s">
        <v>90</v>
      </c>
      <c r="C18" s="103" t="s">
        <v>41</v>
      </c>
      <c r="D18" s="103" t="s">
        <v>42</v>
      </c>
      <c r="E18" s="104" t="s">
        <v>92</v>
      </c>
      <c r="F18" s="104" t="s">
        <v>93</v>
      </c>
      <c r="G18" s="147" t="s">
        <v>31</v>
      </c>
      <c r="H18" s="105" t="s">
        <v>12</v>
      </c>
      <c r="I18" s="105" t="s">
        <v>5</v>
      </c>
      <c r="J18" s="105" t="s">
        <v>50</v>
      </c>
      <c r="K18" s="105" t="s">
        <v>87</v>
      </c>
      <c r="L18" s="162" t="s">
        <v>103</v>
      </c>
      <c r="M18" s="112" t="s">
        <v>85</v>
      </c>
      <c r="N18" s="148" t="s">
        <v>14</v>
      </c>
      <c r="O18" s="148" t="s">
        <v>15</v>
      </c>
      <c r="P18" s="106" t="s">
        <v>6</v>
      </c>
      <c r="Q18" s="103" t="s">
        <v>7</v>
      </c>
      <c r="R18" s="109" t="s">
        <v>40</v>
      </c>
      <c r="S18" s="110" t="s">
        <v>29</v>
      </c>
      <c r="T18" s="110" t="s">
        <v>70</v>
      </c>
      <c r="U18" s="110" t="s">
        <v>71</v>
      </c>
      <c r="V18" s="110" t="s">
        <v>94</v>
      </c>
      <c r="W18" s="110" t="s">
        <v>95</v>
      </c>
      <c r="X18" s="111" t="s">
        <v>96</v>
      </c>
      <c r="Y18" s="103" t="s">
        <v>97</v>
      </c>
      <c r="Z18" s="113" t="s">
        <v>98</v>
      </c>
      <c r="AA18" s="114" t="s">
        <v>99</v>
      </c>
      <c r="AB18" s="114" t="s">
        <v>100</v>
      </c>
      <c r="AC18" s="110" t="s">
        <v>101</v>
      </c>
      <c r="AD18" s="110" t="s">
        <v>102</v>
      </c>
      <c r="AE18" s="115"/>
      <c r="AF18" s="116"/>
      <c r="AG18" s="171"/>
      <c r="AH18"/>
      <c r="AI18" s="183" t="s">
        <v>109</v>
      </c>
      <c r="AJ18" s="171" t="s">
        <v>107</v>
      </c>
      <c r="AK18" s="171" t="s">
        <v>108</v>
      </c>
      <c r="AL18" s="171" t="s">
        <v>106</v>
      </c>
      <c r="AM18" s="202"/>
      <c r="AN18" s="202"/>
      <c r="AO18" s="181"/>
      <c r="AP18" s="181"/>
      <c r="AQ18" s="202"/>
      <c r="AR18" s="202"/>
      <c r="AS18" s="202"/>
      <c r="AT18" s="202"/>
      <c r="AU18" s="202"/>
      <c r="AW18" s="204"/>
      <c r="AX18" s="204"/>
      <c r="AY18" s="204"/>
      <c r="AZ18" s="204"/>
      <c r="BA18" s="204"/>
      <c r="BC18" s="204"/>
      <c r="BD18" s="204"/>
      <c r="BE18" s="204"/>
      <c r="BF18" s="204"/>
      <c r="BG18" s="204"/>
      <c r="BH18" s="204"/>
      <c r="BI18" s="204"/>
      <c r="BJ18" s="204"/>
      <c r="BK18" s="204"/>
      <c r="BL18" s="204"/>
      <c r="BM18" s="30" t="s">
        <v>175</v>
      </c>
      <c r="BN18" s="53">
        <v>0.68493604430169253</v>
      </c>
      <c r="BO18" s="53">
        <v>6.1215864857717586</v>
      </c>
      <c r="BP18" s="53">
        <v>4.3264171692128395</v>
      </c>
      <c r="BQ18" s="53">
        <v>17.401869072534058</v>
      </c>
      <c r="BR18" s="53">
        <v>0.64009336964286356</v>
      </c>
      <c r="BS18" s="53">
        <v>4.1620514925766905</v>
      </c>
      <c r="BT18" s="53">
        <v>0</v>
      </c>
      <c r="BU18" s="53">
        <v>0.50804909853932712</v>
      </c>
      <c r="BV18" s="53">
        <v>3.159642564238784</v>
      </c>
      <c r="BW18" s="53">
        <v>2.1261797174749244</v>
      </c>
      <c r="BX18" s="53">
        <v>8.6007846422940251</v>
      </c>
      <c r="BY18" s="53">
        <v>11.844029042938837</v>
      </c>
      <c r="BZ18" s="53">
        <v>8.8274132587107257</v>
      </c>
      <c r="CA18" s="53">
        <v>3.6707201993347223</v>
      </c>
      <c r="CB18" s="53">
        <v>3.9245101911945244</v>
      </c>
      <c r="CC18" s="53">
        <v>11.009195348960489</v>
      </c>
      <c r="CD18" s="53">
        <v>15.078489731618996</v>
      </c>
      <c r="CE18" s="53">
        <v>7.1303329833598168</v>
      </c>
      <c r="CF18" s="53">
        <v>3.3868976099750872</v>
      </c>
      <c r="CG18" s="53">
        <v>1.8421397608315886</v>
      </c>
      <c r="CH18" s="53">
        <v>8.2632508828290643</v>
      </c>
      <c r="CI18" s="53">
        <v>180.14827035807218</v>
      </c>
      <c r="CJ18" s="53">
        <v>0.89160572692744378</v>
      </c>
      <c r="CK18" s="53">
        <v>0</v>
      </c>
      <c r="CL18" s="53">
        <v>5.30799062188047E-2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2.9578194610951791</v>
      </c>
      <c r="CS18" s="53">
        <v>0.11020205076494134</v>
      </c>
      <c r="CT18" s="53">
        <v>0</v>
      </c>
      <c r="CU18" s="53">
        <v>0</v>
      </c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EG18" s="16" t="s">
        <v>188</v>
      </c>
    </row>
    <row r="19" spans="1:173" ht="21.75" customHeight="1" thickBot="1" x14ac:dyDescent="0.25">
      <c r="A19" s="117"/>
      <c r="B19" s="118"/>
      <c r="C19" s="119" t="s">
        <v>36</v>
      </c>
      <c r="D19" s="120" t="s">
        <v>37</v>
      </c>
      <c r="E19" s="108" t="s">
        <v>86</v>
      </c>
      <c r="F19" s="108" t="s">
        <v>1</v>
      </c>
      <c r="G19" s="121" t="s">
        <v>13</v>
      </c>
      <c r="H19" s="122" t="s">
        <v>13</v>
      </c>
      <c r="I19" s="123" t="s">
        <v>2</v>
      </c>
      <c r="J19" s="123" t="s">
        <v>51</v>
      </c>
      <c r="K19" s="122" t="s">
        <v>13</v>
      </c>
      <c r="L19" s="122" t="s">
        <v>13</v>
      </c>
      <c r="M19" s="124" t="s">
        <v>58</v>
      </c>
      <c r="N19" s="120" t="s">
        <v>39</v>
      </c>
      <c r="O19" s="119" t="s">
        <v>39</v>
      </c>
      <c r="P19" s="107" t="s">
        <v>39</v>
      </c>
      <c r="Q19" s="119" t="s">
        <v>38</v>
      </c>
      <c r="R19" s="108" t="s">
        <v>39</v>
      </c>
      <c r="S19" s="119" t="s">
        <v>34</v>
      </c>
      <c r="T19" s="119" t="s">
        <v>39</v>
      </c>
      <c r="U19" s="119" t="s">
        <v>39</v>
      </c>
      <c r="V19" s="119" t="s">
        <v>74</v>
      </c>
      <c r="W19" s="119" t="s">
        <v>33</v>
      </c>
      <c r="X19" s="107" t="s">
        <v>33</v>
      </c>
      <c r="Y19" s="119" t="s">
        <v>3</v>
      </c>
      <c r="Z19" s="108" t="s">
        <v>33</v>
      </c>
      <c r="AA19" s="119" t="s">
        <v>33</v>
      </c>
      <c r="AB19" s="119" t="s">
        <v>33</v>
      </c>
      <c r="AC19" s="119" t="s">
        <v>33</v>
      </c>
      <c r="AD19" s="119" t="s">
        <v>33</v>
      </c>
      <c r="AE19" s="125" t="s">
        <v>42</v>
      </c>
      <c r="AF19" s="126" t="s">
        <v>43</v>
      </c>
      <c r="AG19" s="169" t="s">
        <v>104</v>
      </c>
      <c r="AH19"/>
      <c r="AI19" s="169"/>
      <c r="AJ19" s="169" t="s">
        <v>105</v>
      </c>
      <c r="AK19" s="169" t="s">
        <v>105</v>
      </c>
      <c r="AL19" s="169" t="s">
        <v>105</v>
      </c>
      <c r="AM19" s="203"/>
      <c r="AN19" s="203"/>
      <c r="AO19" s="182"/>
      <c r="AP19" s="182"/>
      <c r="AQ19" s="203"/>
      <c r="AR19" s="203"/>
      <c r="AS19" s="203"/>
      <c r="AT19" s="203"/>
      <c r="AU19" s="203"/>
      <c r="AW19" s="205"/>
      <c r="AX19" s="205"/>
      <c r="AY19" s="205"/>
      <c r="AZ19" s="205"/>
      <c r="BA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N19" t="s">
        <v>141</v>
      </c>
      <c r="BO19" t="s">
        <v>142</v>
      </c>
      <c r="BP19" t="s">
        <v>143</v>
      </c>
      <c r="BQ19" t="s">
        <v>144</v>
      </c>
      <c r="BR19" t="s">
        <v>145</v>
      </c>
      <c r="BS19" t="s">
        <v>146</v>
      </c>
      <c r="BT19" t="s">
        <v>147</v>
      </c>
      <c r="BU19" t="s">
        <v>148</v>
      </c>
      <c r="BV19" t="s">
        <v>149</v>
      </c>
      <c r="BW19" t="s">
        <v>150</v>
      </c>
      <c r="BX19" t="s">
        <v>151</v>
      </c>
      <c r="BY19" t="s">
        <v>152</v>
      </c>
      <c r="BZ19" t="s">
        <v>153</v>
      </c>
      <c r="CA19" t="s">
        <v>154</v>
      </c>
      <c r="CB19" t="s">
        <v>155</v>
      </c>
      <c r="CC19" t="s">
        <v>156</v>
      </c>
      <c r="CD19" t="s">
        <v>157</v>
      </c>
      <c r="CE19" t="s">
        <v>158</v>
      </c>
      <c r="CF19" t="s">
        <v>159</v>
      </c>
      <c r="CG19" t="s">
        <v>160</v>
      </c>
      <c r="CH19" t="s">
        <v>161</v>
      </c>
      <c r="CI19" t="s">
        <v>162</v>
      </c>
      <c r="CJ19" t="s">
        <v>163</v>
      </c>
      <c r="CK19" t="s">
        <v>164</v>
      </c>
      <c r="CL19" t="s">
        <v>165</v>
      </c>
      <c r="CM19" t="s">
        <v>166</v>
      </c>
      <c r="CN19" t="s">
        <v>167</v>
      </c>
      <c r="CO19" t="s">
        <v>168</v>
      </c>
      <c r="CP19" t="s">
        <v>169</v>
      </c>
      <c r="CQ19" t="s">
        <v>170</v>
      </c>
      <c r="CR19" t="s">
        <v>171</v>
      </c>
      <c r="CS19" t="s">
        <v>172</v>
      </c>
      <c r="CT19" t="s">
        <v>173</v>
      </c>
      <c r="CU19" t="s">
        <v>174</v>
      </c>
      <c r="CW19" t="s">
        <v>141</v>
      </c>
      <c r="CX19" t="s">
        <v>142</v>
      </c>
      <c r="CY19" t="s">
        <v>143</v>
      </c>
      <c r="CZ19" t="s">
        <v>144</v>
      </c>
      <c r="DA19" t="s">
        <v>145</v>
      </c>
      <c r="DB19" t="s">
        <v>146</v>
      </c>
      <c r="DC19" t="s">
        <v>147</v>
      </c>
      <c r="DD19" t="s">
        <v>148</v>
      </c>
      <c r="DE19" t="s">
        <v>149</v>
      </c>
      <c r="DF19" t="s">
        <v>150</v>
      </c>
      <c r="DG19" t="s">
        <v>151</v>
      </c>
      <c r="DH19" t="s">
        <v>152</v>
      </c>
      <c r="DI19" t="s">
        <v>153</v>
      </c>
      <c r="DJ19" t="s">
        <v>154</v>
      </c>
      <c r="DK19" t="s">
        <v>155</v>
      </c>
      <c r="DL19" t="s">
        <v>156</v>
      </c>
      <c r="DM19" t="s">
        <v>157</v>
      </c>
      <c r="DN19" t="s">
        <v>158</v>
      </c>
      <c r="DO19" t="s">
        <v>159</v>
      </c>
      <c r="DP19" t="s">
        <v>160</v>
      </c>
      <c r="DQ19" t="s">
        <v>161</v>
      </c>
      <c r="DR19" t="s">
        <v>162</v>
      </c>
      <c r="DS19" t="s">
        <v>163</v>
      </c>
      <c r="DT19" t="s">
        <v>164</v>
      </c>
      <c r="DU19" t="s">
        <v>165</v>
      </c>
      <c r="DV19" t="s">
        <v>166</v>
      </c>
      <c r="DW19" t="s">
        <v>167</v>
      </c>
      <c r="DX19" t="s">
        <v>168</v>
      </c>
      <c r="DY19" t="s">
        <v>169</v>
      </c>
      <c r="DZ19" t="s">
        <v>170</v>
      </c>
      <c r="EA19" t="s">
        <v>171</v>
      </c>
      <c r="EB19" t="s">
        <v>172</v>
      </c>
      <c r="EC19" t="s">
        <v>173</v>
      </c>
      <c r="ED19" t="s">
        <v>174</v>
      </c>
      <c r="EG19" t="s">
        <v>141</v>
      </c>
      <c r="EH19" t="s">
        <v>142</v>
      </c>
      <c r="EI19" t="s">
        <v>143</v>
      </c>
      <c r="EJ19" t="s">
        <v>144</v>
      </c>
      <c r="EK19" t="s">
        <v>145</v>
      </c>
      <c r="EL19" t="s">
        <v>146</v>
      </c>
      <c r="EM19" t="s">
        <v>147</v>
      </c>
      <c r="EN19" t="s">
        <v>148</v>
      </c>
      <c r="EO19" t="s">
        <v>149</v>
      </c>
      <c r="EP19" t="s">
        <v>150</v>
      </c>
      <c r="EQ19" t="s">
        <v>151</v>
      </c>
      <c r="ER19" t="s">
        <v>152</v>
      </c>
      <c r="ES19" t="s">
        <v>153</v>
      </c>
      <c r="ET19" t="s">
        <v>154</v>
      </c>
      <c r="EU19" t="s">
        <v>155</v>
      </c>
      <c r="EV19" t="s">
        <v>156</v>
      </c>
      <c r="EW19" t="s">
        <v>157</v>
      </c>
      <c r="EX19" t="s">
        <v>158</v>
      </c>
      <c r="EY19" t="s">
        <v>159</v>
      </c>
      <c r="EZ19" t="s">
        <v>160</v>
      </c>
      <c r="FA19" t="s">
        <v>161</v>
      </c>
      <c r="FB19" s="46" t="s">
        <v>162</v>
      </c>
      <c r="FC19" t="s">
        <v>163</v>
      </c>
      <c r="FD19" t="s">
        <v>164</v>
      </c>
      <c r="FE19" t="s">
        <v>165</v>
      </c>
      <c r="FF19" t="s">
        <v>166</v>
      </c>
      <c r="FG19" t="s">
        <v>167</v>
      </c>
      <c r="FH19" t="s">
        <v>168</v>
      </c>
      <c r="FI19" t="s">
        <v>169</v>
      </c>
      <c r="FJ19" t="s">
        <v>170</v>
      </c>
      <c r="FK19" t="s">
        <v>171</v>
      </c>
      <c r="FL19" t="s">
        <v>172</v>
      </c>
      <c r="FM19" t="s">
        <v>173</v>
      </c>
      <c r="FN19" t="s">
        <v>174</v>
      </c>
      <c r="FO19" t="s">
        <v>40</v>
      </c>
    </row>
    <row r="20" spans="1:173" x14ac:dyDescent="0.2">
      <c r="A20" s="17" t="s">
        <v>59</v>
      </c>
      <c r="B20" s="12" t="s">
        <v>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3"/>
      <c r="H20" s="144"/>
      <c r="I20" s="144"/>
      <c r="J20" s="144"/>
      <c r="K20" s="144"/>
      <c r="L20" s="144"/>
      <c r="M20" s="144"/>
      <c r="N20" s="150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6"/>
      <c r="AH20"/>
      <c r="AI20" s="176"/>
      <c r="AJ20" s="173"/>
      <c r="AK20" s="173"/>
      <c r="AL20" s="167"/>
      <c r="AM20" s="186"/>
      <c r="AN20" s="186"/>
      <c r="AO20" s="186"/>
      <c r="AP20" s="186"/>
      <c r="AQ20" s="188"/>
      <c r="AR20" s="188"/>
      <c r="AS20" s="188"/>
      <c r="AT20" s="188"/>
      <c r="AU20" s="188"/>
      <c r="AW20" s="188"/>
      <c r="AX20" s="188"/>
      <c r="AY20" s="188"/>
      <c r="AZ20" s="188"/>
      <c r="BA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94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9" t="s">
        <v>59</v>
      </c>
      <c r="EF20" s="197"/>
      <c r="EG20" s="188"/>
      <c r="EH20" s="188"/>
      <c r="EI20" s="188"/>
      <c r="EJ20" s="188"/>
      <c r="EK20" s="188"/>
      <c r="EL20" s="188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94"/>
      <c r="FC20" s="188"/>
      <c r="FD20" s="188"/>
      <c r="FE20" s="188"/>
      <c r="FF20" s="188"/>
      <c r="FG20" s="188"/>
      <c r="FH20" s="188"/>
      <c r="FI20" s="188"/>
      <c r="FJ20" s="188"/>
      <c r="FK20" s="188"/>
      <c r="FL20" s="188"/>
      <c r="FM20" s="188"/>
      <c r="FN20" s="188"/>
      <c r="FO20" s="198"/>
    </row>
    <row r="21" spans="1:173" x14ac:dyDescent="0.2">
      <c r="A21" s="17" t="s">
        <v>59</v>
      </c>
      <c r="B21" s="12" t="s">
        <v>45</v>
      </c>
      <c r="C21" s="28">
        <v>42410</v>
      </c>
      <c r="D21" s="29">
        <v>0.82638888888888884</v>
      </c>
      <c r="E21" s="10">
        <f>F21*24</f>
        <v>0</v>
      </c>
      <c r="F21" s="74">
        <v>0</v>
      </c>
      <c r="G21" s="145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5">
        <v>8.66</v>
      </c>
      <c r="V21" s="60">
        <v>4</v>
      </c>
      <c r="W21" s="71">
        <f>W20-V20+Y21+AA21+AC21</f>
        <v>264.5</v>
      </c>
      <c r="X21" s="85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7"/>
      <c r="AH21"/>
      <c r="AI21" s="22">
        <f t="shared" ref="AI21:AI35" si="3">G21*W21*1000000</f>
        <v>75646999.999999985</v>
      </c>
      <c r="AJ21" s="174"/>
      <c r="AK21" s="174"/>
      <c r="AL21" s="167"/>
      <c r="AM21" s="187"/>
      <c r="AN21" s="187"/>
      <c r="AO21" s="187"/>
      <c r="AP21" s="187"/>
      <c r="AQ21" s="189">
        <f>(N21*W21/1000+AC21*2220/1000+AA21*180.15/1000)/((W21+AA21+AC21)/1000)</f>
        <v>30.9</v>
      </c>
      <c r="AR21" s="189">
        <f>(O21*W21/1000)/((W21+AA21+AC21)/1000)</f>
        <v>0</v>
      </c>
      <c r="AS21" s="189">
        <f>(P21*W21/1000)/((W21+AA21+AC21)/1000)</f>
        <v>6.0599999999999987</v>
      </c>
      <c r="AT21" s="189">
        <f>(Q21*W21/1000+AA21*4.16/1000)/((W21+AA21+AC21)/1000)</f>
        <v>1.9299999999999997</v>
      </c>
      <c r="AU21" s="189">
        <f>(R21*W21/1000)/((W21+AA21+AC21)/1000)</f>
        <v>1.5799999999999998</v>
      </c>
      <c r="AW21" s="189"/>
      <c r="AX21" s="189"/>
      <c r="AY21" s="189"/>
      <c r="AZ21" s="189"/>
      <c r="BA21" s="189"/>
      <c r="BC21" s="189"/>
      <c r="BD21" s="189"/>
      <c r="BE21" s="189"/>
      <c r="BF21" s="189"/>
      <c r="BI21" s="189"/>
      <c r="BJ21" s="189"/>
      <c r="BK21" s="189"/>
      <c r="BL21" s="189"/>
      <c r="BN21" s="189">
        <v>0</v>
      </c>
      <c r="BO21" s="189">
        <v>2.1127902992706118</v>
      </c>
      <c r="BP21" s="189">
        <v>1.4733862853164548</v>
      </c>
      <c r="BQ21" s="189">
        <v>6.2200586009180201</v>
      </c>
      <c r="BR21" s="189">
        <v>0.18730616717362714</v>
      </c>
      <c r="BS21" s="189">
        <v>1.9188647573486772</v>
      </c>
      <c r="BT21" s="189">
        <v>7.7628101332409045</v>
      </c>
      <c r="BU21" s="189">
        <v>0</v>
      </c>
      <c r="BV21" s="189">
        <v>1.0891966046299555</v>
      </c>
      <c r="BW21" s="189">
        <v>1.3661159862187955</v>
      </c>
      <c r="BX21" s="189">
        <v>2.49253998820517</v>
      </c>
      <c r="BY21" s="189">
        <v>3.6725810144888693</v>
      </c>
      <c r="BZ21" s="189">
        <v>2.8504029189540003</v>
      </c>
      <c r="CA21" s="189">
        <v>0.85538449120477444</v>
      </c>
      <c r="CB21" s="189">
        <v>1.3739029547242867</v>
      </c>
      <c r="CC21" s="189">
        <v>5.1462421944583872</v>
      </c>
      <c r="CD21" s="189">
        <v>5.300439402611385</v>
      </c>
      <c r="CE21" s="189">
        <v>2.8545569521658614</v>
      </c>
      <c r="CF21" s="189">
        <v>0.94723327784282763</v>
      </c>
      <c r="CG21" s="189">
        <v>0.85272116250066776</v>
      </c>
      <c r="CH21" s="189">
        <v>2.9385569087674379</v>
      </c>
      <c r="CI21" s="189">
        <v>35.09880922142127</v>
      </c>
      <c r="CJ21" s="189">
        <v>0.1166371515807705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1.0812175265763382</v>
      </c>
      <c r="CS21" s="189">
        <v>0.10802637737039696</v>
      </c>
      <c r="CT21" s="189">
        <v>0.73112423223383505</v>
      </c>
      <c r="CU21" s="189">
        <v>0</v>
      </c>
      <c r="CW21" s="189">
        <f t="shared" ref="CW21:DQ21" si="4">(BN21*$W21/1000+($AB22-$AB20)*BN$18/1000)/(($W21+$AA21+$AC21)/1000)</f>
        <v>0</v>
      </c>
      <c r="CX21" s="189">
        <f t="shared" si="4"/>
        <v>2.1127902992706113</v>
      </c>
      <c r="CY21" s="189">
        <f t="shared" si="4"/>
        <v>1.4733862853164548</v>
      </c>
      <c r="CZ21" s="189">
        <f t="shared" si="4"/>
        <v>6.2200586009180201</v>
      </c>
      <c r="DA21" s="189">
        <f t="shared" si="4"/>
        <v>0.18730616717362714</v>
      </c>
      <c r="DB21" s="189">
        <f t="shared" si="4"/>
        <v>1.918864757348677</v>
      </c>
      <c r="DC21" s="189">
        <f t="shared" si="4"/>
        <v>7.7628101332409036</v>
      </c>
      <c r="DD21" s="189">
        <f t="shared" si="4"/>
        <v>0</v>
      </c>
      <c r="DE21" s="189">
        <f t="shared" si="4"/>
        <v>1.0891966046299555</v>
      </c>
      <c r="DF21" s="189">
        <f t="shared" si="4"/>
        <v>1.3661159862187955</v>
      </c>
      <c r="DG21" s="189">
        <f t="shared" si="4"/>
        <v>2.49253998820517</v>
      </c>
      <c r="DH21" s="189">
        <f t="shared" si="4"/>
        <v>3.6725810144888693</v>
      </c>
      <c r="DI21" s="189">
        <f t="shared" si="4"/>
        <v>2.8504029189539999</v>
      </c>
      <c r="DJ21" s="189">
        <f t="shared" si="4"/>
        <v>0.85538449120477444</v>
      </c>
      <c r="DK21" s="189">
        <f t="shared" si="4"/>
        <v>1.3739029547242865</v>
      </c>
      <c r="DL21" s="189">
        <f t="shared" si="4"/>
        <v>5.1462421944583872</v>
      </c>
      <c r="DM21" s="189">
        <f t="shared" si="4"/>
        <v>5.300439402611385</v>
      </c>
      <c r="DN21" s="189">
        <f t="shared" si="4"/>
        <v>2.8545569521658609</v>
      </c>
      <c r="DO21" s="189">
        <f t="shared" si="4"/>
        <v>0.94723327784282763</v>
      </c>
      <c r="DP21" s="189">
        <f t="shared" si="4"/>
        <v>0.85272116250066765</v>
      </c>
      <c r="DQ21" s="189">
        <f t="shared" si="4"/>
        <v>2.9385569087674379</v>
      </c>
      <c r="DR21" s="195">
        <f>(CI21*$W21/1000+($AB22-$AB20)*CI$18/1000+2220*(AD22-AD20)/1000)/(($W21+$AA21+$AC21)/1000)</f>
        <v>35.09880922142127</v>
      </c>
      <c r="DS21" s="189">
        <f t="shared" ref="DS21:ED21" si="5">(CJ21*$W21/1000+($AB22-$AB20)*CJ$18/1000)/(($W21+$AA21+$AC21)/1000)</f>
        <v>0.11663715158077048</v>
      </c>
      <c r="DT21" s="189">
        <f t="shared" si="5"/>
        <v>0</v>
      </c>
      <c r="DU21" s="189">
        <f t="shared" si="5"/>
        <v>0</v>
      </c>
      <c r="DV21" s="189">
        <f t="shared" si="5"/>
        <v>0</v>
      </c>
      <c r="DW21" s="189">
        <f t="shared" si="5"/>
        <v>0</v>
      </c>
      <c r="DX21" s="189">
        <f t="shared" si="5"/>
        <v>0</v>
      </c>
      <c r="DY21" s="189">
        <f t="shared" si="5"/>
        <v>0</v>
      </c>
      <c r="DZ21" s="189">
        <f t="shared" si="5"/>
        <v>0</v>
      </c>
      <c r="EA21" s="189">
        <f t="shared" si="5"/>
        <v>1.081217526576338</v>
      </c>
      <c r="EB21" s="189">
        <f t="shared" si="5"/>
        <v>0.10802637737039696</v>
      </c>
      <c r="EC21" s="189">
        <f t="shared" si="5"/>
        <v>0.73112423223383494</v>
      </c>
      <c r="ED21" s="189">
        <f t="shared" si="5"/>
        <v>0</v>
      </c>
      <c r="EE21" s="189" t="s">
        <v>59</v>
      </c>
      <c r="EF21" s="12" t="s">
        <v>45</v>
      </c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95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6"/>
    </row>
    <row r="22" spans="1:173" x14ac:dyDescent="0.2">
      <c r="A22" s="17" t="s">
        <v>59</v>
      </c>
      <c r="B22" s="12" t="s">
        <v>4</v>
      </c>
      <c r="C22" s="28">
        <v>42411</v>
      </c>
      <c r="D22" s="29">
        <v>0.41111111111111115</v>
      </c>
      <c r="E22" s="10">
        <f>F22*24</f>
        <v>14.033333333333337</v>
      </c>
      <c r="F22" s="76">
        <f t="shared" ref="F22:F35" si="6">+F21+(C22-C21)+(D22-D21)</f>
        <v>0.58472222222222237</v>
      </c>
      <c r="G22" s="145">
        <v>0.36899999999999999</v>
      </c>
      <c r="H22" s="53">
        <v>0.373</v>
      </c>
      <c r="I22">
        <v>98.7</v>
      </c>
      <c r="J22">
        <v>13.2</v>
      </c>
      <c r="K22" s="53">
        <f t="shared" ref="K22:K35" si="7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5">
        <v>8.6999999999999993</v>
      </c>
      <c r="V22" s="60">
        <v>4</v>
      </c>
      <c r="W22" s="71">
        <f t="shared" ref="W22:W35" si="8">W21-V21+Y22+AA22+AC22</f>
        <v>260.5</v>
      </c>
      <c r="X22" s="85">
        <f t="shared" ref="X22:X35" si="9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7">
        <f>LN(2)/AF22</f>
        <v>1.8157114006223836E-2</v>
      </c>
      <c r="AH22"/>
      <c r="AI22" s="22">
        <f t="shared" si="3"/>
        <v>96124500</v>
      </c>
      <c r="AJ22" s="174">
        <f>LN(AI22/AI21)</f>
        <v>0.23956644311574235</v>
      </c>
      <c r="AK22" s="174">
        <f t="shared" ref="AK22:AK35" si="10">LN(AI22/AI21)/(AE22-AE21)</f>
        <v>1.7071242977368808E-2</v>
      </c>
      <c r="AL22" s="167"/>
      <c r="AM22" s="187">
        <f>(G21+G22)/2*(E22-E21)/24</f>
        <v>0.19149652777777781</v>
      </c>
      <c r="AN22" s="187"/>
      <c r="AO22" s="187"/>
      <c r="AP22" s="187"/>
      <c r="AQ22" s="189">
        <f t="shared" ref="AQ22:AQ35" si="11">(N22*W22/1000+AC22*2220/1000+AA22*180.15/1000)/((W22+AA22+AC22)/1000)</f>
        <v>27.9</v>
      </c>
      <c r="AR22" s="189">
        <f t="shared" ref="AR22:AR35" si="12">(O22*W22/1000)/((W22+AA22+AC22)/1000)</f>
        <v>0</v>
      </c>
      <c r="AS22" s="189">
        <f t="shared" ref="AS22:AS35" si="13">(P22*W22/1000)/((W22+AA22+AC22)/1000)</f>
        <v>5.6899999999999995</v>
      </c>
      <c r="AT22" s="189">
        <f t="shared" ref="AT22:AT35" si="14">(Q22*W22/1000+AA22*4.16/1000)/((W22+AA22+AC22)/1000)</f>
        <v>1.7799999999999998</v>
      </c>
      <c r="AU22" s="189">
        <f t="shared" ref="AU22:AU35" si="15">(R22*W22/1000)/((W22+AA22+AC22)/1000)</f>
        <v>2.14</v>
      </c>
      <c r="AV22" s="190" t="s">
        <v>125</v>
      </c>
      <c r="AW22" s="189">
        <f>-(N22-AQ21)</f>
        <v>3</v>
      </c>
      <c r="AX22" s="189">
        <f>(O22-AR21)</f>
        <v>0</v>
      </c>
      <c r="AY22" s="189">
        <f>-(P22-AS21)</f>
        <v>0.36999999999999833</v>
      </c>
      <c r="AZ22" s="189">
        <f>-(Q22-AT21)</f>
        <v>0.14999999999999969</v>
      </c>
      <c r="BA22" s="189">
        <f>(R22-AU21)</f>
        <v>0.56000000000000028</v>
      </c>
      <c r="BB22" s="190"/>
      <c r="BC22" s="189"/>
      <c r="BD22" s="189"/>
      <c r="BE22" s="189"/>
      <c r="BF22" s="189"/>
      <c r="BI22" s="189"/>
      <c r="BJ22" s="189"/>
      <c r="BK22" s="189"/>
      <c r="BL22" s="189"/>
      <c r="BM22" s="190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95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 t="s">
        <v>59</v>
      </c>
      <c r="EF22" s="12" t="s">
        <v>4</v>
      </c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95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6"/>
    </row>
    <row r="23" spans="1:173" x14ac:dyDescent="0.2">
      <c r="A23" s="17" t="s">
        <v>59</v>
      </c>
      <c r="B23" s="12" t="s">
        <v>16</v>
      </c>
      <c r="C23" s="28">
        <v>42412</v>
      </c>
      <c r="D23" s="29">
        <v>0.46180555555555558</v>
      </c>
      <c r="E23" s="10">
        <f>F23*24</f>
        <v>39.25</v>
      </c>
      <c r="F23" s="76">
        <f t="shared" si="6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7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5">
        <v>8.76</v>
      </c>
      <c r="V23" s="60">
        <v>39</v>
      </c>
      <c r="W23" s="71">
        <f t="shared" si="8"/>
        <v>256.5</v>
      </c>
      <c r="X23" s="85">
        <f t="shared" si="9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7">
        <f>LN(2)/AF23</f>
        <v>4.507814582882097E-2</v>
      </c>
      <c r="AH23"/>
      <c r="AI23" s="22">
        <f t="shared" si="3"/>
        <v>294974999.99999994</v>
      </c>
      <c r="AJ23" s="174">
        <f t="shared" ref="AJ23:AJ35" si="16">LN(AI23/AI22)</f>
        <v>1.121246380734171</v>
      </c>
      <c r="AK23" s="174">
        <f t="shared" si="10"/>
        <v>4.4464496261764887E-2</v>
      </c>
      <c r="AL23" s="172">
        <f>LN(AI23/AI21)/(AE23-AE21)</f>
        <v>3.4670390416558304E-2</v>
      </c>
      <c r="AM23" s="187">
        <f t="shared" ref="AM23:AM35" si="17">(G22+G23)/2*(E23-E22)/24</f>
        <v>0.79800243055555542</v>
      </c>
      <c r="AN23" s="187">
        <f>AM22+AM23</f>
        <v>0.98949895833333323</v>
      </c>
      <c r="AO23" s="187">
        <f>AM22+AM23</f>
        <v>0.98949895833333323</v>
      </c>
      <c r="AP23" s="187"/>
      <c r="AQ23" s="189">
        <f t="shared" si="11"/>
        <v>26.1</v>
      </c>
      <c r="AR23" s="189">
        <f t="shared" si="12"/>
        <v>0</v>
      </c>
      <c r="AS23" s="189">
        <f t="shared" si="13"/>
        <v>4.2800000000000011</v>
      </c>
      <c r="AT23" s="189">
        <f t="shared" si="14"/>
        <v>1.85</v>
      </c>
      <c r="AU23" s="189">
        <f t="shared" si="15"/>
        <v>3.41</v>
      </c>
      <c r="AV23" s="190" t="s">
        <v>127</v>
      </c>
      <c r="AW23" s="189">
        <f t="shared" ref="AW23:AW35" si="18">-(N23-AQ22)</f>
        <v>1.7999999999999972</v>
      </c>
      <c r="AX23" s="189">
        <f t="shared" ref="AX23:AX35" si="19">(O23-AR22)</f>
        <v>0</v>
      </c>
      <c r="AY23" s="189">
        <f t="shared" ref="AY23:AY35" si="20">-(P23-AS22)</f>
        <v>1.4099999999999993</v>
      </c>
      <c r="AZ23" s="189">
        <f t="shared" ref="AZ23:AZ35" si="21">-(Q23-AT22)</f>
        <v>-7.0000000000000284E-2</v>
      </c>
      <c r="BA23" s="189">
        <f t="shared" ref="BA23:BA35" si="22">(R23-AU22)</f>
        <v>1.27</v>
      </c>
      <c r="BB23" s="190" t="s">
        <v>176</v>
      </c>
      <c r="BC23" s="189">
        <f>(AW22+AW23)/$AN23</f>
        <v>4.8509399222459999</v>
      </c>
      <c r="BD23" s="189">
        <f>(AX22+AX23)/$AN23</f>
        <v>0</v>
      </c>
      <c r="BE23" s="189">
        <f>(AY22+AY23)/$AN23</f>
        <v>1.7988902211662234</v>
      </c>
      <c r="BF23" s="189">
        <f>(AZ22+AZ23)/$AN23</f>
        <v>8.0848998704099437E-2</v>
      </c>
      <c r="BG23" s="189">
        <f>(BA22+BA23)/$AN23</f>
        <v>1.8494208453562888</v>
      </c>
      <c r="BH23" s="189">
        <f>(AW22+AW23)/$AN23</f>
        <v>4.8509399222459999</v>
      </c>
      <c r="BI23" s="189">
        <f>(AX22+AX23)/$AN23</f>
        <v>0</v>
      </c>
      <c r="BJ23" s="189">
        <f>(AY22+AY23)/$AN23</f>
        <v>1.7988902211662234</v>
      </c>
      <c r="BK23" s="189">
        <f>(AZ22+AZ23)/$AN23</f>
        <v>8.0848998704099437E-2</v>
      </c>
      <c r="BL23" s="189">
        <f>(BA22+BA23)/$AN23</f>
        <v>1.8494208453562888</v>
      </c>
      <c r="BM23" s="190"/>
      <c r="BN23" s="189">
        <v>0.80363188626818016</v>
      </c>
      <c r="BO23" s="189">
        <v>2.0012316070006269</v>
      </c>
      <c r="BP23" s="189">
        <v>1.7127718356266768</v>
      </c>
      <c r="BQ23" s="189">
        <v>5.3260440619481519</v>
      </c>
      <c r="BR23" s="189">
        <v>0.13815579952368795</v>
      </c>
      <c r="BS23" s="189">
        <v>2.1184846930627836</v>
      </c>
      <c r="BT23" s="189">
        <v>4.9695475041575436</v>
      </c>
      <c r="BU23" s="189">
        <v>0.14615401776499184</v>
      </c>
      <c r="BV23" s="189">
        <v>1.0817659681150356</v>
      </c>
      <c r="BW23" s="189">
        <v>1.3335762560593323</v>
      </c>
      <c r="BX23" s="189">
        <v>2.4213702111290165</v>
      </c>
      <c r="BY23" s="189">
        <v>3.5496414527518465</v>
      </c>
      <c r="BZ23" s="189">
        <v>2.7096614060676441</v>
      </c>
      <c r="CA23" s="189">
        <v>0.80038061624313261</v>
      </c>
      <c r="CB23" s="189">
        <v>1.4163199340317651</v>
      </c>
      <c r="CC23" s="189">
        <v>5.7043368118991689</v>
      </c>
      <c r="CD23" s="189">
        <v>4.7130328909797692</v>
      </c>
      <c r="CE23" s="189">
        <v>2.8212904897158828</v>
      </c>
      <c r="CF23" s="189">
        <v>0.90658964159913158</v>
      </c>
      <c r="CG23" s="189">
        <v>0.92261019854111337</v>
      </c>
      <c r="CH23" s="189">
        <v>2.8103958437132786</v>
      </c>
      <c r="CI23" s="189">
        <v>31.371332971902753</v>
      </c>
      <c r="CJ23" s="189">
        <v>0.22362390013110811</v>
      </c>
      <c r="CK23" s="189">
        <v>6.3339790327739454E-2</v>
      </c>
      <c r="CL23" s="189">
        <v>4.670614836763573E-2</v>
      </c>
      <c r="CM23" s="189">
        <v>0</v>
      </c>
      <c r="CN23" s="189">
        <v>0.4722651089819786</v>
      </c>
      <c r="CO23" s="189">
        <v>0</v>
      </c>
      <c r="CP23" s="189">
        <v>0</v>
      </c>
      <c r="CQ23" s="189">
        <v>8.5891054509562199</v>
      </c>
      <c r="CR23" s="189">
        <v>0.73701134186224593</v>
      </c>
      <c r="CS23" s="189">
        <v>0.2627835023552022</v>
      </c>
      <c r="CT23" s="189">
        <v>2.0893162863897299</v>
      </c>
      <c r="CU23" s="189">
        <v>0</v>
      </c>
      <c r="CW23" s="189">
        <f t="shared" ref="CW23:DQ23" si="23">(BN23*$W23/1000+($AB24-$AB22)*BN$18/1000)/(($W23+$AA23+$AC23)/1000)</f>
        <v>0.8143131501169395</v>
      </c>
      <c r="CX23" s="189">
        <f t="shared" si="23"/>
        <v>2.096694944010713</v>
      </c>
      <c r="CY23" s="189">
        <f t="shared" si="23"/>
        <v>1.7802403294935434</v>
      </c>
      <c r="CZ23" s="189">
        <f t="shared" si="23"/>
        <v>5.5974182385178839</v>
      </c>
      <c r="DA23" s="189">
        <f t="shared" si="23"/>
        <v>0.1481377624031088</v>
      </c>
      <c r="DB23" s="189">
        <f t="shared" si="23"/>
        <v>2.1833899794967282</v>
      </c>
      <c r="DC23" s="189">
        <f t="shared" si="23"/>
        <v>4.9695475041575436</v>
      </c>
      <c r="DD23" s="189">
        <f t="shared" si="23"/>
        <v>0.15407681072466944</v>
      </c>
      <c r="DE23" s="189">
        <f t="shared" si="23"/>
        <v>1.1310391465047243</v>
      </c>
      <c r="DF23" s="189">
        <f t="shared" si="23"/>
        <v>1.3667330547723915</v>
      </c>
      <c r="DG23" s="189">
        <f t="shared" si="23"/>
        <v>2.5554955076950048</v>
      </c>
      <c r="DH23" s="189">
        <f t="shared" si="23"/>
        <v>3.734343660049138</v>
      </c>
      <c r="DI23" s="189">
        <f t="shared" si="23"/>
        <v>2.8473208720904233</v>
      </c>
      <c r="DJ23" s="189">
        <f t="shared" si="23"/>
        <v>0.85762381623275796</v>
      </c>
      <c r="DK23" s="189">
        <f t="shared" si="23"/>
        <v>1.4775208726858708</v>
      </c>
      <c r="DL23" s="189">
        <f t="shared" si="23"/>
        <v>5.8760201701675587</v>
      </c>
      <c r="DM23" s="189">
        <f t="shared" si="23"/>
        <v>4.9481750310440029</v>
      </c>
      <c r="DN23" s="189">
        <f t="shared" si="23"/>
        <v>2.9324847662595057</v>
      </c>
      <c r="DO23" s="189">
        <f t="shared" si="23"/>
        <v>0.95940675832388911</v>
      </c>
      <c r="DP23" s="189">
        <f t="shared" si="23"/>
        <v>0.95133752424608942</v>
      </c>
      <c r="DQ23" s="189">
        <f t="shared" si="23"/>
        <v>2.9392574559211391</v>
      </c>
      <c r="DR23" s="195">
        <f>(CI23*$W23/1000+($AB24-$AB22)*CI$18/1000+2220*(AD24-AD22)/1000)/(($W23+$AA23+$AC23)/1000)</f>
        <v>47.163118864426295</v>
      </c>
      <c r="DS23" s="189">
        <f t="shared" ref="DS23:ED23" si="24">(CJ23*$W23/1000+($AB24-$AB22)*CJ$18/1000)/(($W23+$AA23+$AC23)/1000)</f>
        <v>0.23752808300716957</v>
      </c>
      <c r="DT23" s="189">
        <f t="shared" si="24"/>
        <v>6.3339790327739454E-2</v>
      </c>
      <c r="DU23" s="189">
        <f t="shared" si="24"/>
        <v>4.753390518976134E-2</v>
      </c>
      <c r="DV23" s="189">
        <f t="shared" si="24"/>
        <v>0</v>
      </c>
      <c r="DW23" s="189">
        <f t="shared" si="24"/>
        <v>0.4722651089819786</v>
      </c>
      <c r="DX23" s="189">
        <f t="shared" si="24"/>
        <v>0</v>
      </c>
      <c r="DY23" s="189">
        <f t="shared" si="24"/>
        <v>0</v>
      </c>
      <c r="DZ23" s="189">
        <f t="shared" si="24"/>
        <v>8.5891054509562199</v>
      </c>
      <c r="EA23" s="189">
        <f t="shared" si="24"/>
        <v>0.78313718141148836</v>
      </c>
      <c r="EB23" s="189">
        <f t="shared" si="24"/>
        <v>0.26450205285446055</v>
      </c>
      <c r="EC23" s="189">
        <f t="shared" si="24"/>
        <v>2.0893162863897299</v>
      </c>
      <c r="ED23" s="189">
        <f t="shared" si="24"/>
        <v>0</v>
      </c>
      <c r="EE23" s="189" t="s">
        <v>59</v>
      </c>
      <c r="EF23" s="12" t="s">
        <v>16</v>
      </c>
      <c r="EG23" s="189">
        <f t="shared" ref="EG23:EZ23" si="25">BN23-CW21</f>
        <v>0.80363188626818016</v>
      </c>
      <c r="EH23" s="189">
        <f t="shared" si="25"/>
        <v>-0.11155869226998449</v>
      </c>
      <c r="EI23" s="189">
        <f t="shared" si="25"/>
        <v>0.23938555031022202</v>
      </c>
      <c r="EJ23" s="189">
        <f t="shared" si="25"/>
        <v>-0.89401453896986816</v>
      </c>
      <c r="EK23" s="189">
        <f t="shared" si="25"/>
        <v>-4.9150367649939186E-2</v>
      </c>
      <c r="EL23" s="189">
        <f t="shared" si="25"/>
        <v>0.19961993571410663</v>
      </c>
      <c r="EM23" s="189">
        <f t="shared" si="25"/>
        <v>-2.79326262908336</v>
      </c>
      <c r="EN23" s="189">
        <f t="shared" si="25"/>
        <v>0.14615401776499184</v>
      </c>
      <c r="EO23" s="189">
        <f t="shared" si="25"/>
        <v>-7.4306365149199305E-3</v>
      </c>
      <c r="EP23" s="189">
        <f t="shared" si="25"/>
        <v>-3.2539730159463209E-2</v>
      </c>
      <c r="EQ23" s="189">
        <f t="shared" si="25"/>
        <v>-7.1169777076153462E-2</v>
      </c>
      <c r="ER23" s="189">
        <f t="shared" si="25"/>
        <v>-0.12293956173702281</v>
      </c>
      <c r="ES23" s="189">
        <f t="shared" si="25"/>
        <v>-0.14074151288635584</v>
      </c>
      <c r="ET23" s="189">
        <f t="shared" si="25"/>
        <v>-5.500387496164183E-2</v>
      </c>
      <c r="EU23" s="189">
        <f t="shared" si="25"/>
        <v>4.2416979307478675E-2</v>
      </c>
      <c r="EV23" s="189">
        <f t="shared" si="25"/>
        <v>0.5580946174407817</v>
      </c>
      <c r="EW23" s="189">
        <f t="shared" si="25"/>
        <v>-0.58740651163161584</v>
      </c>
      <c r="EX23" s="189">
        <f t="shared" si="25"/>
        <v>-3.3266462449978107E-2</v>
      </c>
      <c r="EY23" s="189">
        <f t="shared" si="25"/>
        <v>-4.0643636243696046E-2</v>
      </c>
      <c r="EZ23" s="189">
        <f t="shared" si="25"/>
        <v>6.9889036040445718E-2</v>
      </c>
      <c r="FA23" s="189">
        <f>CH23-DQ21</f>
        <v>-0.12816106505415936</v>
      </c>
      <c r="FB23" s="195">
        <f>CI23-DR21</f>
        <v>-3.7274762495185172</v>
      </c>
      <c r="FC23" s="189">
        <f t="shared" ref="FC23:FN23" si="26">CJ23-DS21</f>
        <v>0.10698674855033763</v>
      </c>
      <c r="FD23" s="189">
        <f t="shared" si="26"/>
        <v>6.3339790327739454E-2</v>
      </c>
      <c r="FE23" s="189">
        <f t="shared" si="26"/>
        <v>4.670614836763573E-2</v>
      </c>
      <c r="FF23" s="189">
        <f t="shared" si="26"/>
        <v>0</v>
      </c>
      <c r="FG23" s="189">
        <f t="shared" si="26"/>
        <v>0.4722651089819786</v>
      </c>
      <c r="FH23" s="189">
        <f t="shared" si="26"/>
        <v>0</v>
      </c>
      <c r="FI23" s="189">
        <f t="shared" si="26"/>
        <v>0</v>
      </c>
      <c r="FJ23" s="189">
        <f t="shared" si="26"/>
        <v>8.5891054509562199</v>
      </c>
      <c r="FK23" s="189">
        <f t="shared" si="26"/>
        <v>-0.34420618471409203</v>
      </c>
      <c r="FL23" s="189">
        <f t="shared" si="26"/>
        <v>0.15475712498480526</v>
      </c>
      <c r="FM23" s="189">
        <f t="shared" si="26"/>
        <v>1.3581920541558949</v>
      </c>
      <c r="FN23" s="189">
        <f t="shared" si="26"/>
        <v>0</v>
      </c>
      <c r="FO23" s="199">
        <f>BA22+BA23</f>
        <v>1.8300000000000003</v>
      </c>
      <c r="FQ23" s="53"/>
    </row>
    <row r="24" spans="1:173" ht="12.75" customHeight="1" x14ac:dyDescent="0.2">
      <c r="A24" s="17" t="s">
        <v>59</v>
      </c>
      <c r="B24" s="12" t="s">
        <v>17</v>
      </c>
      <c r="C24" s="28">
        <v>42413</v>
      </c>
      <c r="D24" s="29">
        <v>0.37361111111111112</v>
      </c>
      <c r="E24" s="10">
        <f t="shared" ref="E24:E34" si="27">F24*24</f>
        <v>61.13333333333334</v>
      </c>
      <c r="F24" s="76">
        <f t="shared" si="6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7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5">
        <v>8.4700000000000006</v>
      </c>
      <c r="V24" s="60">
        <v>4</v>
      </c>
      <c r="W24" s="71">
        <f t="shared" si="8"/>
        <v>223</v>
      </c>
      <c r="X24" s="85">
        <f t="shared" si="9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7">
        <f>LN(2)/AF24</f>
        <v>4.2893266061329691E-2</v>
      </c>
      <c r="AH24"/>
      <c r="AI24" s="22">
        <f t="shared" si="3"/>
        <v>655620000</v>
      </c>
      <c r="AJ24" s="174">
        <f t="shared" si="16"/>
        <v>0.79869074582472632</v>
      </c>
      <c r="AK24" s="174">
        <f t="shared" si="10"/>
        <v>3.6497673076529749E-2</v>
      </c>
      <c r="AL24" s="172"/>
      <c r="AM24" s="187">
        <f t="shared" si="17"/>
        <v>1.8646423611111116</v>
      </c>
      <c r="AN24" s="187"/>
      <c r="AO24" s="187"/>
      <c r="AP24" s="187"/>
      <c r="AQ24" s="189">
        <f t="shared" si="11"/>
        <v>41.539606126914656</v>
      </c>
      <c r="AR24" s="189">
        <f t="shared" si="12"/>
        <v>18.054704595185992</v>
      </c>
      <c r="AS24" s="189">
        <f t="shared" si="13"/>
        <v>3.3181619256017503</v>
      </c>
      <c r="AT24" s="189">
        <f t="shared" si="14"/>
        <v>2.2589059080962803</v>
      </c>
      <c r="AU24" s="189">
        <f t="shared" si="15"/>
        <v>4.8210940919037197</v>
      </c>
      <c r="AV24" s="190" t="s">
        <v>126</v>
      </c>
      <c r="AW24" s="189">
        <f t="shared" si="18"/>
        <v>1.7000000000000028</v>
      </c>
      <c r="AX24" s="189">
        <f t="shared" si="19"/>
        <v>18.5</v>
      </c>
      <c r="AY24" s="189">
        <f t="shared" si="20"/>
        <v>0.88000000000000123</v>
      </c>
      <c r="AZ24" s="189">
        <f t="shared" si="21"/>
        <v>-0.39000000000000012</v>
      </c>
      <c r="BA24" s="189">
        <f t="shared" si="22"/>
        <v>1.5300000000000002</v>
      </c>
      <c r="BB24" s="190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95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 t="s">
        <v>59</v>
      </c>
      <c r="EF24" s="12" t="s">
        <v>17</v>
      </c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95"/>
      <c r="FC24" s="189"/>
      <c r="FD24" s="189"/>
      <c r="FE24" s="189"/>
      <c r="FF24" s="189"/>
      <c r="FG24" s="189"/>
      <c r="FH24" s="189"/>
      <c r="FI24" s="189"/>
      <c r="FJ24" s="189"/>
      <c r="FK24" s="189"/>
      <c r="FL24" s="189"/>
      <c r="FM24" s="189"/>
      <c r="FN24" s="189"/>
      <c r="FO24" s="6"/>
    </row>
    <row r="25" spans="1:173" ht="12.75" customHeight="1" x14ac:dyDescent="0.2">
      <c r="A25" s="17" t="s">
        <v>59</v>
      </c>
      <c r="B25" s="12" t="s">
        <v>18</v>
      </c>
      <c r="C25" s="28">
        <v>42414</v>
      </c>
      <c r="D25" s="29">
        <v>0.41666666666666669</v>
      </c>
      <c r="E25" s="10">
        <f t="shared" si="27"/>
        <v>86.166666666666671</v>
      </c>
      <c r="F25" s="76">
        <f t="shared" si="6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7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5">
        <v>7.63</v>
      </c>
      <c r="V25" s="60">
        <v>10</v>
      </c>
      <c r="W25" s="71">
        <f t="shared" si="8"/>
        <v>230.8</v>
      </c>
      <c r="X25" s="85">
        <f t="shared" si="9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7">
        <f>LN(2)/AF25</f>
        <v>3.0254331822672668E-2</v>
      </c>
      <c r="AH25"/>
      <c r="AI25" s="22">
        <f t="shared" si="3"/>
        <v>1447116000</v>
      </c>
      <c r="AJ25" s="174">
        <f t="shared" si="16"/>
        <v>0.79174653646806481</v>
      </c>
      <c r="AK25" s="174">
        <f t="shared" si="10"/>
        <v>3.1627691203784218E-2</v>
      </c>
      <c r="AL25" s="172">
        <f>LN(AI25/AI23)/(AE25-AE23)</f>
        <v>3.3899196070183817E-2</v>
      </c>
      <c r="AM25" s="187">
        <f t="shared" si="17"/>
        <v>4.8032708333333325</v>
      </c>
      <c r="AN25" s="187">
        <f>AM24+AM25</f>
        <v>6.6679131944444441</v>
      </c>
      <c r="AO25" s="187">
        <f>AM24+AM25</f>
        <v>6.6679131944444441</v>
      </c>
      <c r="AP25" s="187"/>
      <c r="AQ25" s="189">
        <f t="shared" si="11"/>
        <v>42.630903790087459</v>
      </c>
      <c r="AR25" s="189">
        <f t="shared" si="12"/>
        <v>29.703123698458974</v>
      </c>
      <c r="AS25" s="189">
        <f t="shared" si="13"/>
        <v>1.3169346105789255</v>
      </c>
      <c r="AT25" s="189">
        <f t="shared" si="14"/>
        <v>2.4648729695960014</v>
      </c>
      <c r="AU25" s="189">
        <f t="shared" si="15"/>
        <v>6.4212578092461463</v>
      </c>
      <c r="AV25" s="190" t="s">
        <v>128</v>
      </c>
      <c r="AW25" s="189">
        <f t="shared" si="18"/>
        <v>15.939606126914654</v>
      </c>
      <c r="AX25" s="189">
        <f t="shared" si="19"/>
        <v>12.845295404814006</v>
      </c>
      <c r="AY25" s="189">
        <f t="shared" si="20"/>
        <v>1.9481619256017502</v>
      </c>
      <c r="AZ25" s="189">
        <f t="shared" si="21"/>
        <v>-0.16109409190371959</v>
      </c>
      <c r="BA25" s="189">
        <f t="shared" si="22"/>
        <v>1.85890590809628</v>
      </c>
      <c r="BB25" s="190" t="s">
        <v>177</v>
      </c>
      <c r="BC25" s="189">
        <f>(AW24+AW25)/$AN25</f>
        <v>2.6454462756971076</v>
      </c>
      <c r="BD25" s="189">
        <f>(AX24+AX25)/$AN25</f>
        <v>4.700915337489727</v>
      </c>
      <c r="BE25" s="189">
        <f>(AY24+AY25)/$AN25</f>
        <v>0.42414498256487693</v>
      </c>
      <c r="BF25" s="189">
        <f>(AZ24+AZ25)/$AN25</f>
        <v>-8.2648660207946159E-2</v>
      </c>
      <c r="BG25" s="189">
        <f>(BA24+BA25)/$AN25</f>
        <v>0.50824085576276556</v>
      </c>
      <c r="BH25" s="189">
        <f>(AW24+AW25)/$AN25</f>
        <v>2.6454462756971076</v>
      </c>
      <c r="BI25" s="189">
        <f>(AX24+AX25)/$AN25</f>
        <v>4.700915337489727</v>
      </c>
      <c r="BJ25" s="189">
        <f>(AY24+AY25)/$AN25</f>
        <v>0.42414498256487693</v>
      </c>
      <c r="BK25" s="189">
        <f>(AZ24+AZ25)/$AN25</f>
        <v>-8.2648660207946159E-2</v>
      </c>
      <c r="BL25" s="189">
        <f>(BA24+BA25)/$AN25</f>
        <v>0.50824085576276556</v>
      </c>
      <c r="BM25" s="190"/>
      <c r="BN25" s="189">
        <v>2.6090341535792034</v>
      </c>
      <c r="BO25" s="189">
        <v>1.5076286630282707</v>
      </c>
      <c r="BP25" s="189">
        <v>2.337186799820818</v>
      </c>
      <c r="BQ25" s="189">
        <v>1.8485523059164204</v>
      </c>
      <c r="BR25" s="189">
        <v>1.9978952314198863E-2</v>
      </c>
      <c r="BS25" s="189">
        <v>2.582492291817124</v>
      </c>
      <c r="BT25" s="189">
        <v>1.0355703781118712</v>
      </c>
      <c r="BU25" s="189">
        <v>0.57655142535560677</v>
      </c>
      <c r="BV25" s="189">
        <v>0.89469180616647648</v>
      </c>
      <c r="BW25" s="189">
        <v>1.2067664565726484</v>
      </c>
      <c r="BX25" s="189">
        <v>2.011902043940625</v>
      </c>
      <c r="BY25" s="189">
        <v>2.840593322219378</v>
      </c>
      <c r="BZ25" s="189">
        <v>1.9934747225764344</v>
      </c>
      <c r="CA25" s="189">
        <v>0.57991055680653136</v>
      </c>
      <c r="CB25" s="189">
        <v>1.1010879098866884</v>
      </c>
      <c r="CC25" s="189">
        <v>4.6168127866350277</v>
      </c>
      <c r="CD25" s="189">
        <v>2.6820877965115129</v>
      </c>
      <c r="CE25" s="189">
        <v>2.4231598625336557</v>
      </c>
      <c r="CF25" s="189">
        <v>0.83441995139926251</v>
      </c>
      <c r="CG25" s="189">
        <v>0.55659232925146984</v>
      </c>
      <c r="CH25" s="189">
        <v>2.222487894436211</v>
      </c>
      <c r="CI25" s="189">
        <v>29.180937160992613</v>
      </c>
      <c r="CJ25" s="189">
        <v>0.27913266205799603</v>
      </c>
      <c r="CK25" s="189">
        <v>0.11047165993564713</v>
      </c>
      <c r="CL25" s="189">
        <v>0.16616253684416993</v>
      </c>
      <c r="CM25" s="189">
        <v>0.22479078468386315</v>
      </c>
      <c r="CN25" s="189">
        <v>1.4843160277955572</v>
      </c>
      <c r="CO25" s="189">
        <v>0</v>
      </c>
      <c r="CP25" s="189">
        <v>3.2202942201023564E-2</v>
      </c>
      <c r="CQ25" s="189">
        <v>35.951678999043445</v>
      </c>
      <c r="CR25" s="189">
        <v>0.87688833341448369</v>
      </c>
      <c r="CS25" s="189">
        <v>2.540011922443957</v>
      </c>
      <c r="CT25" s="189">
        <v>2.3833452708151341</v>
      </c>
      <c r="CU25" s="189">
        <v>0</v>
      </c>
      <c r="CW25" s="189">
        <f t="shared" ref="CW25:DQ25" si="28">(BN25*$W25/1000+($AB26-$AB24)*BN$18/1000)/(($W25+$AA25+$AC25)/1000)</f>
        <v>2.5667420456422119</v>
      </c>
      <c r="CX25" s="189">
        <f t="shared" si="28"/>
        <v>1.9744497169255437</v>
      </c>
      <c r="CY25" s="189">
        <f t="shared" si="28"/>
        <v>2.6178546734045369</v>
      </c>
      <c r="CZ25" s="189">
        <f t="shared" si="28"/>
        <v>3.2699890674706844</v>
      </c>
      <c r="DA25" s="189">
        <f t="shared" si="28"/>
        <v>7.4123555221824594E-2</v>
      </c>
      <c r="DB25" s="189">
        <f t="shared" si="28"/>
        <v>2.8395563585942192</v>
      </c>
      <c r="DC25" s="189">
        <f t="shared" si="28"/>
        <v>0.99545873914293981</v>
      </c>
      <c r="DD25" s="189">
        <f t="shared" si="28"/>
        <v>0.59780874802992168</v>
      </c>
      <c r="DE25" s="189">
        <f t="shared" si="28"/>
        <v>1.131126637594926</v>
      </c>
      <c r="DF25" s="189">
        <f t="shared" si="28"/>
        <v>1.3424448161472331</v>
      </c>
      <c r="DG25" s="189">
        <f t="shared" si="28"/>
        <v>2.6718998557798961</v>
      </c>
      <c r="DH25" s="189">
        <f t="shared" si="28"/>
        <v>3.7467552563630675</v>
      </c>
      <c r="DI25" s="189">
        <f t="shared" si="28"/>
        <v>2.6736304835488629</v>
      </c>
      <c r="DJ25" s="189">
        <f t="shared" si="28"/>
        <v>0.87238730786023622</v>
      </c>
      <c r="DK25" s="189">
        <f t="shared" si="28"/>
        <v>1.3951520180776962</v>
      </c>
      <c r="DL25" s="189">
        <f t="shared" si="28"/>
        <v>5.3825481688627672</v>
      </c>
      <c r="DM25" s="189">
        <f t="shared" si="28"/>
        <v>3.8718981753694641</v>
      </c>
      <c r="DN25" s="189">
        <f t="shared" si="28"/>
        <v>2.9410668710119943</v>
      </c>
      <c r="DO25" s="189">
        <f t="shared" si="28"/>
        <v>1.0926872784191446</v>
      </c>
      <c r="DP25" s="189">
        <f t="shared" si="28"/>
        <v>0.69308450089283602</v>
      </c>
      <c r="DQ25" s="189">
        <f t="shared" si="28"/>
        <v>2.8453693220414666</v>
      </c>
      <c r="DR25" s="195">
        <f>(CI25*$W25/1000+($AB26-$AB24)*CI$18/1000+2220*(AD26-AD24)/1000)/(($W25+$AA25+$AC25)/1000)</f>
        <v>61.999228097181934</v>
      </c>
      <c r="DS25" s="189">
        <f t="shared" ref="DS25:ED25" si="29">(CJ25*$W25/1000+($AB26-$AB24)*CJ$18/1000)/(($W25+$AA25+$AC25)/1000)</f>
        <v>0.34481839390958274</v>
      </c>
      <c r="DT25" s="189">
        <f t="shared" si="29"/>
        <v>0.10619266602726929</v>
      </c>
      <c r="DU25" s="189">
        <f t="shared" si="29"/>
        <v>0.1642805479872628</v>
      </c>
      <c r="DV25" s="189">
        <f t="shared" si="29"/>
        <v>0.21608376970027324</v>
      </c>
      <c r="DW25" s="189">
        <f t="shared" si="29"/>
        <v>1.4268227372562039</v>
      </c>
      <c r="DX25" s="189">
        <f t="shared" si="29"/>
        <v>0</v>
      </c>
      <c r="DY25" s="189">
        <f t="shared" si="29"/>
        <v>3.0955597917518691E-2</v>
      </c>
      <c r="DZ25" s="189">
        <f t="shared" si="29"/>
        <v>34.559131665885985</v>
      </c>
      <c r="EA25" s="189">
        <f t="shared" si="29"/>
        <v>1.0966968273661952</v>
      </c>
      <c r="EB25" s="189">
        <f t="shared" si="29"/>
        <v>2.4510825237227118</v>
      </c>
      <c r="EC25" s="189">
        <f t="shared" si="29"/>
        <v>2.2910291066394537</v>
      </c>
      <c r="ED25" s="189">
        <f t="shared" si="29"/>
        <v>0</v>
      </c>
      <c r="EE25" s="189" t="s">
        <v>59</v>
      </c>
      <c r="EF25" s="12" t="s">
        <v>18</v>
      </c>
      <c r="EG25" s="189">
        <f t="shared" ref="EG25" si="30">BN25-CW23</f>
        <v>1.7947210034622638</v>
      </c>
      <c r="EH25" s="189">
        <f t="shared" ref="EH25" si="31">BO25-CX23</f>
        <v>-0.58906628098244229</v>
      </c>
      <c r="EI25" s="189">
        <f t="shared" ref="EI25" si="32">BP25-CY23</f>
        <v>0.55694647032727462</v>
      </c>
      <c r="EJ25" s="189">
        <f t="shared" ref="EJ25" si="33">BQ25-CZ23</f>
        <v>-3.7488659326014635</v>
      </c>
      <c r="EK25" s="189">
        <f t="shared" ref="EK25" si="34">BR25-DA23</f>
        <v>-0.12815881008890995</v>
      </c>
      <c r="EL25" s="189">
        <f t="shared" ref="EL25" si="35">BS25-DB23</f>
        <v>0.39910231232039584</v>
      </c>
      <c r="EM25" s="189">
        <f t="shared" ref="EM25" si="36">BT25-DC23</f>
        <v>-3.9339771260456722</v>
      </c>
      <c r="EN25" s="189">
        <f t="shared" ref="EN25" si="37">BU25-DD23</f>
        <v>0.42247461463093733</v>
      </c>
      <c r="EO25" s="189">
        <f t="shared" ref="EO25" si="38">BV25-DE23</f>
        <v>-0.23634734033824778</v>
      </c>
      <c r="EP25" s="189">
        <f t="shared" ref="EP25" si="39">BW25-DF23</f>
        <v>-0.15996659819974313</v>
      </c>
      <c r="EQ25" s="189">
        <f t="shared" ref="EQ25" si="40">BX25-DG23</f>
        <v>-0.54359346375437978</v>
      </c>
      <c r="ER25" s="189">
        <f t="shared" ref="ER25" si="41">BY25-DH23</f>
        <v>-0.89375033782975999</v>
      </c>
      <c r="ES25" s="189">
        <f t="shared" ref="ES25" si="42">BZ25-DI23</f>
        <v>-0.85384614951398885</v>
      </c>
      <c r="ET25" s="189">
        <f t="shared" ref="ET25" si="43">CA25-DJ23</f>
        <v>-0.2777132594262266</v>
      </c>
      <c r="EU25" s="189">
        <f t="shared" ref="EU25" si="44">CB25-DK23</f>
        <v>-0.37643296279918248</v>
      </c>
      <c r="EV25" s="189">
        <f t="shared" ref="EV25" si="45">CC25-DL23</f>
        <v>-1.259207383532531</v>
      </c>
      <c r="EW25" s="189">
        <f t="shared" ref="EW25" si="46">CD25-DM23</f>
        <v>-2.2660872345324901</v>
      </c>
      <c r="EX25" s="189">
        <f t="shared" ref="EX25" si="47">CE25-DN23</f>
        <v>-0.50932490372585004</v>
      </c>
      <c r="EY25" s="189">
        <f t="shared" ref="EY25" si="48">CF25-DO23</f>
        <v>-0.1249868069246266</v>
      </c>
      <c r="EZ25" s="189">
        <f t="shared" ref="EZ25" si="49">CG25-DP23</f>
        <v>-0.39474519499461957</v>
      </c>
      <c r="FA25" s="189">
        <f t="shared" ref="FA25" si="50">CH25-DQ23</f>
        <v>-0.7167695614849281</v>
      </c>
      <c r="FB25" s="195">
        <f>CI25-DR23</f>
        <v>-17.982181703433682</v>
      </c>
      <c r="FC25" s="189">
        <f t="shared" ref="FC25" si="51">CJ25-DS23</f>
        <v>4.1604579050826457E-2</v>
      </c>
      <c r="FD25" s="189">
        <f t="shared" ref="FD25" si="52">CK25-DT23</f>
        <v>4.7131869607907675E-2</v>
      </c>
      <c r="FE25" s="189">
        <f t="shared" ref="FE25" si="53">CL25-DU23</f>
        <v>0.1186286316544086</v>
      </c>
      <c r="FF25" s="189">
        <f t="shared" ref="FF25" si="54">CM25-DV23</f>
        <v>0.22479078468386315</v>
      </c>
      <c r="FG25" s="189">
        <f t="shared" ref="FG25" si="55">CN25-DW23</f>
        <v>1.0120509188135784</v>
      </c>
      <c r="FH25" s="189">
        <f t="shared" ref="FH25" si="56">CO25-DX23</f>
        <v>0</v>
      </c>
      <c r="FI25" s="189">
        <f t="shared" ref="FI25" si="57">CP25-DY23</f>
        <v>3.2202942201023564E-2</v>
      </c>
      <c r="FJ25" s="189">
        <f t="shared" ref="FJ25" si="58">CQ25-DZ23</f>
        <v>27.362573548087227</v>
      </c>
      <c r="FK25" s="189">
        <f t="shared" ref="FK25" si="59">CR25-EA23</f>
        <v>9.375115200299533E-2</v>
      </c>
      <c r="FL25" s="189">
        <f t="shared" ref="FL25" si="60">CS25-EB23</f>
        <v>2.2755098695894964</v>
      </c>
      <c r="FM25" s="189">
        <f t="shared" ref="FM25" si="61">CT25-EC23</f>
        <v>0.29402898442540426</v>
      </c>
      <c r="FN25" s="189">
        <f t="shared" ref="FN25" si="62">CU25-ED23</f>
        <v>0</v>
      </c>
      <c r="FO25" s="199">
        <f>BA24+BA25</f>
        <v>3.3889059080962802</v>
      </c>
    </row>
    <row r="26" spans="1:173" x14ac:dyDescent="0.2">
      <c r="A26" s="17" t="s">
        <v>59</v>
      </c>
      <c r="B26" s="12" t="s">
        <v>19</v>
      </c>
      <c r="C26" s="28">
        <v>42415</v>
      </c>
      <c r="D26" s="29">
        <v>0.4201388888888889</v>
      </c>
      <c r="E26" s="10">
        <f t="shared" si="27"/>
        <v>110.25000000000003</v>
      </c>
      <c r="F26" s="76">
        <f t="shared" si="6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7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5">
        <v>6.41</v>
      </c>
      <c r="V26" s="60">
        <v>4</v>
      </c>
      <c r="W26" s="71">
        <f t="shared" si="8"/>
        <v>239.1</v>
      </c>
      <c r="X26" s="85">
        <f t="shared" si="9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7">
        <f>LN(2)/AF26</f>
        <v>1.9383061799967443E-2</v>
      </c>
      <c r="AH26"/>
      <c r="AI26" s="22">
        <f t="shared" si="3"/>
        <v>2391000000</v>
      </c>
      <c r="AJ26" s="174">
        <f t="shared" si="16"/>
        <v>0.50213907817955095</v>
      </c>
      <c r="AK26" s="174">
        <f t="shared" si="10"/>
        <v>2.0850065529946733E-2</v>
      </c>
      <c r="AL26" s="172"/>
      <c r="AM26" s="187">
        <f t="shared" si="17"/>
        <v>8.163246527777785</v>
      </c>
      <c r="AN26" s="187"/>
      <c r="AO26" s="187"/>
      <c r="AP26" s="187"/>
      <c r="AQ26" s="189">
        <f t="shared" si="11"/>
        <v>42.053605388272587</v>
      </c>
      <c r="AR26" s="189">
        <f t="shared" si="12"/>
        <v>41.302535657686221</v>
      </c>
      <c r="AS26" s="189">
        <f t="shared" si="13"/>
        <v>0</v>
      </c>
      <c r="AT26" s="189">
        <f t="shared" si="14"/>
        <v>2.8885459587955635</v>
      </c>
      <c r="AU26" s="189">
        <f t="shared" si="15"/>
        <v>5.4659548335974657</v>
      </c>
      <c r="AV26" s="190" t="s">
        <v>129</v>
      </c>
      <c r="AW26" s="189">
        <f t="shared" si="18"/>
        <v>14.23090379008746</v>
      </c>
      <c r="AX26" s="189">
        <f t="shared" si="19"/>
        <v>13.896876301541027</v>
      </c>
      <c r="AY26" s="189">
        <f t="shared" si="20"/>
        <v>1.3169346105789255</v>
      </c>
      <c r="AZ26" s="189">
        <f t="shared" si="21"/>
        <v>-0.36512703040399863</v>
      </c>
      <c r="BA26" s="189">
        <f t="shared" si="22"/>
        <v>-0.65125780924614673</v>
      </c>
      <c r="BB26" s="190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95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 t="s">
        <v>59</v>
      </c>
      <c r="EF26" s="12" t="s">
        <v>19</v>
      </c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95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6"/>
    </row>
    <row r="27" spans="1:173" x14ac:dyDescent="0.2">
      <c r="A27" s="17" t="s">
        <v>59</v>
      </c>
      <c r="B27" s="12" t="s">
        <v>20</v>
      </c>
      <c r="C27" s="28">
        <v>42416</v>
      </c>
      <c r="D27" s="29">
        <v>0.375</v>
      </c>
      <c r="E27" s="10">
        <f t="shared" si="27"/>
        <v>133.16666666666669</v>
      </c>
      <c r="F27" s="76">
        <f t="shared" si="6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7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5">
        <v>6</v>
      </c>
      <c r="V27" s="57">
        <v>9.5</v>
      </c>
      <c r="W27" s="71">
        <f t="shared" si="8"/>
        <v>252.9</v>
      </c>
      <c r="X27" s="85">
        <f t="shared" si="9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63">((AE27-AE26)*LN(2)/LN(G27/G26))</f>
        <v>68.731359974376019</v>
      </c>
      <c r="AG27" s="167">
        <f t="shared" ref="AG27:AG90" si="64">LN(2)/AF27</f>
        <v>1.0084875096584149E-2</v>
      </c>
      <c r="AH27"/>
      <c r="AI27" s="22">
        <f t="shared" si="3"/>
        <v>3186540000</v>
      </c>
      <c r="AJ27" s="174">
        <f t="shared" si="16"/>
        <v>0.28722400017502703</v>
      </c>
      <c r="AK27" s="174">
        <f t="shared" si="10"/>
        <v>1.2533410916728457E-2</v>
      </c>
      <c r="AL27" s="172">
        <f>LN(AI27/AI25)/(AE27-AE25)</f>
        <v>1.6794959113927185E-2</v>
      </c>
      <c r="AM27" s="187">
        <f t="shared" si="17"/>
        <v>10.789930555555552</v>
      </c>
      <c r="AN27" s="187">
        <f>AM26+AM27</f>
        <v>18.953177083333337</v>
      </c>
      <c r="AO27" s="187">
        <f>AM26+AM27</f>
        <v>18.953177083333337</v>
      </c>
      <c r="AP27" s="187"/>
      <c r="AQ27" s="189">
        <f t="shared" si="11"/>
        <v>40.974878866939989</v>
      </c>
      <c r="AR27" s="189">
        <f t="shared" si="12"/>
        <v>37.421282146850537</v>
      </c>
      <c r="AS27" s="189">
        <f t="shared" si="13"/>
        <v>0</v>
      </c>
      <c r="AT27" s="189">
        <f t="shared" si="14"/>
        <v>2.6989675736116281</v>
      </c>
      <c r="AU27" s="189">
        <f t="shared" si="15"/>
        <v>5.2691427506522537</v>
      </c>
      <c r="AV27" s="190" t="s">
        <v>130</v>
      </c>
      <c r="AW27" s="189">
        <f t="shared" si="18"/>
        <v>9.5536053882725867</v>
      </c>
      <c r="AX27" s="189">
        <f t="shared" si="19"/>
        <v>-1.602535657686218</v>
      </c>
      <c r="AY27" s="189">
        <f t="shared" si="20"/>
        <v>0</v>
      </c>
      <c r="AZ27" s="189">
        <f t="shared" si="21"/>
        <v>0.27854595879556365</v>
      </c>
      <c r="BA27" s="189">
        <f t="shared" si="22"/>
        <v>0.12404516640253416</v>
      </c>
      <c r="BB27" s="190" t="s">
        <v>178</v>
      </c>
      <c r="BC27" s="189">
        <f>(AW26+AW27)/$AN27</f>
        <v>1.25490882472022</v>
      </c>
      <c r="BD27" s="189">
        <f>(AX26+AX27)/$AN27</f>
        <v>0.64866911704560393</v>
      </c>
      <c r="BE27" s="189">
        <f>(AY26+AY27)/$AN27</f>
        <v>6.9483580762667224E-2</v>
      </c>
      <c r="BF27" s="189">
        <f>(AZ26+AZ27)/$AN27</f>
        <v>-4.5681561053197194E-3</v>
      </c>
      <c r="BG27" s="189">
        <f>(BA26+BA27)/$AN27</f>
        <v>-2.7816584023119914E-2</v>
      </c>
      <c r="BH27" s="189">
        <f>(AW26+AW27)/$AN27</f>
        <v>1.25490882472022</v>
      </c>
      <c r="BI27" s="189">
        <f>(AX26+AX27)/$AN27</f>
        <v>0.64866911704560393</v>
      </c>
      <c r="BJ27" s="189">
        <f>(AY26+AY27)/$AN27</f>
        <v>6.9483580762667224E-2</v>
      </c>
      <c r="BK27" s="189">
        <f>(AZ26+AZ27)/$AN27</f>
        <v>-4.5681561053197194E-3</v>
      </c>
      <c r="BL27" s="189">
        <f>(BA26+BA27)/$AN27</f>
        <v>-2.7816584023119914E-2</v>
      </c>
      <c r="BM27" s="190"/>
      <c r="BN27" s="189">
        <v>2.9579075057980919</v>
      </c>
      <c r="BO27" s="189">
        <v>1.185403333123447</v>
      </c>
      <c r="BP27" s="189">
        <v>2.2434451130842925</v>
      </c>
      <c r="BQ27" s="189">
        <v>3.8043171871058233E-2</v>
      </c>
      <c r="BR27" s="189">
        <v>0</v>
      </c>
      <c r="BS27" s="189">
        <v>2.9275979433906647</v>
      </c>
      <c r="BT27" s="189">
        <v>0</v>
      </c>
      <c r="BU27" s="189">
        <v>1.7804363636430478</v>
      </c>
      <c r="BV27" s="189">
        <v>0.78204463942469238</v>
      </c>
      <c r="BW27" s="189">
        <v>1.3053543767561309</v>
      </c>
      <c r="BX27" s="189">
        <v>1.7688809420724327</v>
      </c>
      <c r="BY27" s="189">
        <v>2.2930390796848426</v>
      </c>
      <c r="BZ27" s="189">
        <v>1.593626535334276</v>
      </c>
      <c r="CA27" s="189">
        <v>0.51009254771872847</v>
      </c>
      <c r="CB27" s="189">
        <v>0.86122042679854027</v>
      </c>
      <c r="CC27" s="189">
        <v>4.1720842981307484</v>
      </c>
      <c r="CD27" s="189">
        <v>0.40997873832353254</v>
      </c>
      <c r="CE27" s="189">
        <v>1.8320656541103566</v>
      </c>
      <c r="CF27" s="189">
        <v>0.80786674583562212</v>
      </c>
      <c r="CG27" s="189">
        <v>0.35481233440923288</v>
      </c>
      <c r="CH27" s="189">
        <v>1.7840881246681257</v>
      </c>
      <c r="CI27" s="189">
        <v>37.79345985256743</v>
      </c>
      <c r="CJ27" s="189">
        <v>1.9040901472715877</v>
      </c>
      <c r="CK27" s="189">
        <v>0.3402477235800303</v>
      </c>
      <c r="CL27" s="189">
        <v>0.26322975640020446</v>
      </c>
      <c r="CM27" s="189">
        <v>0.72078294901499207</v>
      </c>
      <c r="CN27" s="189">
        <v>3.2548717892469039</v>
      </c>
      <c r="CO27" s="189">
        <v>0</v>
      </c>
      <c r="CP27" s="189">
        <v>0.22139329899413684</v>
      </c>
      <c r="CQ27" s="189">
        <v>51.452272589257383</v>
      </c>
      <c r="CR27" s="189">
        <v>5.1077164959254837E-2</v>
      </c>
      <c r="CS27" s="189">
        <v>0.81141215293737834</v>
      </c>
      <c r="CT27" s="189">
        <v>2.578161287272442</v>
      </c>
      <c r="CU27" s="189">
        <v>0</v>
      </c>
      <c r="CW27" s="189">
        <f t="shared" ref="CW27:DQ27" si="65">(BN27*$W27/1000+($AB28-$AB26)*BN$18/1000)/(($W27+$AA27+$AC27)/1000)</f>
        <v>2.8274425020446641</v>
      </c>
      <c r="CX27" s="189">
        <f t="shared" si="65"/>
        <v>1.4687325189258471</v>
      </c>
      <c r="CY27" s="189">
        <f t="shared" si="65"/>
        <v>2.3630044483969259</v>
      </c>
      <c r="CZ27" s="189">
        <f t="shared" si="65"/>
        <v>1.0346995970302462</v>
      </c>
      <c r="DA27" s="189">
        <f t="shared" si="65"/>
        <v>3.6740357407752874E-2</v>
      </c>
      <c r="DB27" s="189">
        <f t="shared" si="65"/>
        <v>2.9984536446857248</v>
      </c>
      <c r="DC27" s="189">
        <f t="shared" si="65"/>
        <v>0</v>
      </c>
      <c r="DD27" s="189">
        <f t="shared" si="65"/>
        <v>1.7074033264361996</v>
      </c>
      <c r="DE27" s="189">
        <f t="shared" si="65"/>
        <v>0.91851503838904935</v>
      </c>
      <c r="DF27" s="189">
        <f t="shared" si="65"/>
        <v>1.3524684663836724</v>
      </c>
      <c r="DG27" s="189">
        <f t="shared" si="65"/>
        <v>2.1610215197221248</v>
      </c>
      <c r="DH27" s="189">
        <f t="shared" si="65"/>
        <v>2.841250952342731</v>
      </c>
      <c r="DI27" s="189">
        <f t="shared" si="65"/>
        <v>2.0088345694006091</v>
      </c>
      <c r="DJ27" s="189">
        <f t="shared" si="65"/>
        <v>0.69150762723749948</v>
      </c>
      <c r="DK27" s="189">
        <f t="shared" si="65"/>
        <v>1.037048463964765</v>
      </c>
      <c r="DL27" s="189">
        <f t="shared" si="65"/>
        <v>4.5645237695537002</v>
      </c>
      <c r="DM27" s="189">
        <f t="shared" si="65"/>
        <v>1.2519283070777258</v>
      </c>
      <c r="DN27" s="189">
        <f t="shared" si="65"/>
        <v>2.1361779048388012</v>
      </c>
      <c r="DO27" s="189">
        <f t="shared" si="65"/>
        <v>0.95589908019174497</v>
      </c>
      <c r="DP27" s="189">
        <f t="shared" si="65"/>
        <v>0.44018260040589435</v>
      </c>
      <c r="DQ27" s="189">
        <f t="shared" si="65"/>
        <v>2.1559819244283882</v>
      </c>
      <c r="DR27" s="195">
        <f>(CI27*$W27/1000+($AB28-$AB26)*CI$18/1000+2220*(AD28-AD26)/1000)/(($W27+$AA27+$AC27)/1000)</f>
        <v>45.964403131675788</v>
      </c>
      <c r="DS27" s="189">
        <f t="shared" ref="DS27:ED27" si="66">(CJ27*$W27/1000+($AB28-$AB26)*CJ$18/1000)/(($W27+$AA27+$AC27)/1000)</f>
        <v>1.8459751264989455</v>
      </c>
      <c r="DT27" s="189">
        <f t="shared" si="66"/>
        <v>0.32071803687435579</v>
      </c>
      <c r="DU27" s="189">
        <f t="shared" si="66"/>
        <v>0.25116748397085831</v>
      </c>
      <c r="DV27" s="189">
        <f t="shared" si="66"/>
        <v>0.67941113606370285</v>
      </c>
      <c r="DW27" s="189">
        <f t="shared" si="66"/>
        <v>3.0680472437590081</v>
      </c>
      <c r="DX27" s="189">
        <f t="shared" si="66"/>
        <v>0</v>
      </c>
      <c r="DY27" s="189">
        <f t="shared" si="66"/>
        <v>0.20868567020356768</v>
      </c>
      <c r="DZ27" s="189">
        <f t="shared" si="66"/>
        <v>48.498992686631347</v>
      </c>
      <c r="EA27" s="189">
        <f t="shared" si="66"/>
        <v>0.2179196225086146</v>
      </c>
      <c r="EB27" s="189">
        <f t="shared" si="66"/>
        <v>0.77116379075528529</v>
      </c>
      <c r="EC27" s="189">
        <f t="shared" si="66"/>
        <v>2.4301788652672398</v>
      </c>
      <c r="ED27" s="189">
        <f t="shared" si="66"/>
        <v>0</v>
      </c>
      <c r="EE27" s="189" t="s">
        <v>59</v>
      </c>
      <c r="EF27" s="12" t="s">
        <v>20</v>
      </c>
      <c r="EG27" s="189">
        <f t="shared" ref="EG27" si="67">BN27-CW25</f>
        <v>0.39116546015588005</v>
      </c>
      <c r="EH27" s="189">
        <f t="shared" ref="EH27" si="68">BO27-CX25</f>
        <v>-0.78904638380209668</v>
      </c>
      <c r="EI27" s="189">
        <f t="shared" ref="EI27" si="69">BP27-CY25</f>
        <v>-0.37440956032024442</v>
      </c>
      <c r="EJ27" s="189">
        <f t="shared" ref="EJ27" si="70">BQ27-CZ25</f>
        <v>-3.2319458955996261</v>
      </c>
      <c r="EK27" s="189">
        <f t="shared" ref="EK27" si="71">BR27-DA25</f>
        <v>-7.4123555221824594E-2</v>
      </c>
      <c r="EL27" s="189">
        <f t="shared" ref="EL27" si="72">BS27-DB25</f>
        <v>8.8041584796445527E-2</v>
      </c>
      <c r="EM27" s="189">
        <f t="shared" ref="EM27" si="73">BT27-DC25</f>
        <v>-0.99545873914293981</v>
      </c>
      <c r="EN27" s="189">
        <f t="shared" ref="EN27" si="74">BU27-DD25</f>
        <v>1.1826276156131261</v>
      </c>
      <c r="EO27" s="189">
        <f t="shared" ref="EO27" si="75">BV27-DE25</f>
        <v>-0.34908199817023366</v>
      </c>
      <c r="EP27" s="189">
        <f t="shared" ref="EP27" si="76">BW27-DF25</f>
        <v>-3.7090439391102237E-2</v>
      </c>
      <c r="EQ27" s="189">
        <f t="shared" ref="EQ27" si="77">BX27-DG25</f>
        <v>-0.90301891370746334</v>
      </c>
      <c r="ER27" s="189">
        <f t="shared" ref="ER27" si="78">BY27-DH25</f>
        <v>-1.4537161766782249</v>
      </c>
      <c r="ES27" s="189">
        <f t="shared" ref="ES27" si="79">BZ27-DI25</f>
        <v>-1.0800039482145869</v>
      </c>
      <c r="ET27" s="189">
        <f t="shared" ref="ET27" si="80">CA27-DJ25</f>
        <v>-0.36229476014150774</v>
      </c>
      <c r="EU27" s="189">
        <f t="shared" ref="EU27" si="81">CB27-DK25</f>
        <v>-0.5339315912791559</v>
      </c>
      <c r="EV27" s="189">
        <f t="shared" ref="EV27" si="82">CC27-DL25</f>
        <v>-1.2104638707320188</v>
      </c>
      <c r="EW27" s="189">
        <f t="shared" ref="EW27" si="83">CD27-DM25</f>
        <v>-3.4619194370459314</v>
      </c>
      <c r="EX27" s="189">
        <f t="shared" ref="EX27" si="84">CE27-DN25</f>
        <v>-1.1090012169016377</v>
      </c>
      <c r="EY27" s="189">
        <f t="shared" ref="EY27" si="85">CF27-DO25</f>
        <v>-0.28482053258352247</v>
      </c>
      <c r="EZ27" s="189">
        <f t="shared" ref="EZ27" si="86">CG27-DP25</f>
        <v>-0.33827216648360314</v>
      </c>
      <c r="FA27" s="189">
        <f t="shared" ref="FA27" si="87">CH27-DQ25</f>
        <v>-1.0612811973733409</v>
      </c>
      <c r="FB27" s="195">
        <f>CI27-DR25</f>
        <v>-24.205768244614504</v>
      </c>
      <c r="FC27" s="189">
        <f t="shared" ref="FC27" si="88">CJ27-DS25</f>
        <v>1.5592717533620049</v>
      </c>
      <c r="FD27" s="189">
        <f t="shared" ref="FD27" si="89">CK27-DT25</f>
        <v>0.23405505755276101</v>
      </c>
      <c r="FE27" s="189">
        <f t="shared" ref="FE27" si="90">CL27-DU25</f>
        <v>9.8949208412941664E-2</v>
      </c>
      <c r="FF27" s="189">
        <f t="shared" ref="FF27" si="91">CM27-DV25</f>
        <v>0.50469917931471886</v>
      </c>
      <c r="FG27" s="189">
        <f t="shared" ref="FG27" si="92">CN27-DW25</f>
        <v>1.8280490519907</v>
      </c>
      <c r="FH27" s="189">
        <f t="shared" ref="FH27" si="93">CO27-DX25</f>
        <v>0</v>
      </c>
      <c r="FI27" s="189">
        <f t="shared" ref="FI27" si="94">CP27-DY25</f>
        <v>0.19043770107661814</v>
      </c>
      <c r="FJ27" s="189">
        <f t="shared" ref="FJ27" si="95">CQ27-DZ25</f>
        <v>16.893140923371398</v>
      </c>
      <c r="FK27" s="189">
        <f t="shared" ref="FK27" si="96">CR27-EA25</f>
        <v>-1.0456196624069405</v>
      </c>
      <c r="FL27" s="189">
        <f t="shared" ref="FL27" si="97">CS27-EB25</f>
        <v>-1.6396703707853335</v>
      </c>
      <c r="FM27" s="189">
        <f t="shared" ref="FM27" si="98">CT27-EC25</f>
        <v>0.28713218063298829</v>
      </c>
      <c r="FN27" s="189">
        <f t="shared" ref="FN27" si="99">CU27-ED25</f>
        <v>0</v>
      </c>
      <c r="FO27" s="199">
        <f>BA26+BA27</f>
        <v>-0.52721264284361258</v>
      </c>
    </row>
    <row r="28" spans="1:173" ht="13.5" customHeight="1" x14ac:dyDescent="0.2">
      <c r="A28" s="17" t="s">
        <v>59</v>
      </c>
      <c r="B28" s="12" t="s">
        <v>21</v>
      </c>
      <c r="C28" s="28">
        <v>42417</v>
      </c>
      <c r="D28" s="62">
        <v>0.40972222222222227</v>
      </c>
      <c r="E28" s="10">
        <f t="shared" si="27"/>
        <v>158</v>
      </c>
      <c r="F28" s="76">
        <f t="shared" si="6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7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5">
        <v>5.32</v>
      </c>
      <c r="V28" s="57">
        <v>4</v>
      </c>
      <c r="W28" s="71">
        <f t="shared" si="8"/>
        <v>247.6</v>
      </c>
      <c r="X28" s="85">
        <f t="shared" si="9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63"/>
        <v>-99.588491422539661</v>
      </c>
      <c r="AG28" s="167">
        <f t="shared" si="64"/>
        <v>-6.960113268701113E-3</v>
      </c>
      <c r="AH28"/>
      <c r="AI28" s="22">
        <f t="shared" si="3"/>
        <v>2624560000</v>
      </c>
      <c r="AJ28" s="174">
        <f t="shared" si="16"/>
        <v>-0.19402242570488926</v>
      </c>
      <c r="AK28" s="174">
        <f t="shared" si="10"/>
        <v>-7.8129835854317889E-3</v>
      </c>
      <c r="AL28" s="172"/>
      <c r="AM28" s="187">
        <f t="shared" si="17"/>
        <v>12.002777777777768</v>
      </c>
      <c r="AN28" s="187"/>
      <c r="AO28" s="187"/>
      <c r="AP28" s="187"/>
      <c r="AQ28" s="189">
        <f t="shared" si="11"/>
        <v>29.5</v>
      </c>
      <c r="AR28" s="189">
        <f t="shared" si="12"/>
        <v>38.70000000000001</v>
      </c>
      <c r="AS28" s="189">
        <f t="shared" si="13"/>
        <v>0</v>
      </c>
      <c r="AT28" s="189">
        <f t="shared" si="14"/>
        <v>2.5700000000000003</v>
      </c>
      <c r="AU28" s="189">
        <f t="shared" si="15"/>
        <v>6.14</v>
      </c>
      <c r="AV28" s="190" t="s">
        <v>131</v>
      </c>
      <c r="AW28" s="189">
        <f t="shared" si="18"/>
        <v>11.474878866939989</v>
      </c>
      <c r="AX28" s="189">
        <f t="shared" si="19"/>
        <v>1.2787178531494661</v>
      </c>
      <c r="AY28" s="189">
        <f t="shared" si="20"/>
        <v>0</v>
      </c>
      <c r="AZ28" s="189">
        <f t="shared" si="21"/>
        <v>0.12896757361162825</v>
      </c>
      <c r="BA28" s="189">
        <f t="shared" si="22"/>
        <v>0.870857249347746</v>
      </c>
      <c r="BB28" s="190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95"/>
      <c r="DS28" s="189"/>
      <c r="DT28" s="189"/>
      <c r="DU28" s="189"/>
      <c r="DV28" s="189"/>
      <c r="DW28" s="189"/>
      <c r="DX28" s="189"/>
      <c r="DY28" s="189"/>
      <c r="DZ28" s="189"/>
      <c r="EA28" s="189"/>
      <c r="EB28" s="189"/>
      <c r="EC28" s="189"/>
      <c r="ED28" s="189"/>
      <c r="EE28" s="189" t="s">
        <v>59</v>
      </c>
      <c r="EF28" s="12" t="s">
        <v>21</v>
      </c>
      <c r="EG28" s="189"/>
      <c r="EH28" s="189"/>
      <c r="EI28" s="189"/>
      <c r="EJ28" s="189"/>
      <c r="EK28" s="189"/>
      <c r="EL28" s="189"/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89"/>
      <c r="EY28" s="189"/>
      <c r="EZ28" s="189"/>
      <c r="FA28" s="189"/>
      <c r="FB28" s="195"/>
      <c r="FC28" s="189"/>
      <c r="FD28" s="189"/>
      <c r="FE28" s="189"/>
      <c r="FF28" s="189"/>
      <c r="FG28" s="189"/>
      <c r="FH28" s="189"/>
      <c r="FI28" s="189"/>
      <c r="FJ28" s="189"/>
      <c r="FK28" s="189"/>
      <c r="FL28" s="189"/>
      <c r="FM28" s="189"/>
      <c r="FN28" s="189"/>
      <c r="FO28" s="6"/>
    </row>
    <row r="29" spans="1:173" ht="13.5" customHeight="1" x14ac:dyDescent="0.2">
      <c r="A29" s="17" t="s">
        <v>59</v>
      </c>
      <c r="B29" s="12" t="s">
        <v>22</v>
      </c>
      <c r="C29" s="28">
        <v>42418</v>
      </c>
      <c r="D29" s="63">
        <v>0.37152777777777773</v>
      </c>
      <c r="E29" s="10">
        <f t="shared" si="27"/>
        <v>181.08333333333334</v>
      </c>
      <c r="F29" s="76">
        <f t="shared" si="6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7"/>
        <v>0.30000000000000071</v>
      </c>
      <c r="L29" s="53">
        <f t="shared" ref="L29:L35" si="10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5">
        <v>5.48</v>
      </c>
      <c r="V29" s="57">
        <v>9</v>
      </c>
      <c r="W29" s="71">
        <f t="shared" si="8"/>
        <v>250.7</v>
      </c>
      <c r="X29" s="85">
        <f t="shared" si="9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63"/>
        <v>196.33760805382138</v>
      </c>
      <c r="AG29" s="167">
        <f t="shared" si="64"/>
        <v>3.5303841552859049E-3</v>
      </c>
      <c r="AH29"/>
      <c r="AI29" s="22">
        <f t="shared" si="3"/>
        <v>2883049999.9999995</v>
      </c>
      <c r="AJ29" s="174">
        <f t="shared" si="16"/>
        <v>9.3935498604989509E-2</v>
      </c>
      <c r="AK29" s="174">
        <f t="shared" si="10"/>
        <v>4.0694078818045978E-3</v>
      </c>
      <c r="AL29" s="172">
        <f>LN(AI29/AI27)/(AE29-AE27)</f>
        <v>-2.0887706525196501E-3</v>
      </c>
      <c r="AM29" s="187">
        <f t="shared" si="17"/>
        <v>10.627951388888894</v>
      </c>
      <c r="AN29" s="187">
        <f>AM28+AM29</f>
        <v>22.630729166666661</v>
      </c>
      <c r="AO29" s="187">
        <f>AM28+AM29</f>
        <v>22.630729166666661</v>
      </c>
      <c r="AP29" s="187"/>
      <c r="AQ29" s="189">
        <f t="shared" si="11"/>
        <v>33.179431504145292</v>
      </c>
      <c r="AR29" s="189">
        <f t="shared" si="12"/>
        <v>54.930319778918282</v>
      </c>
      <c r="AS29" s="189">
        <f t="shared" si="13"/>
        <v>0</v>
      </c>
      <c r="AT29" s="189">
        <f t="shared" si="14"/>
        <v>2.6129016975917887</v>
      </c>
      <c r="AU29" s="189">
        <f t="shared" si="15"/>
        <v>7.2844532175286236</v>
      </c>
      <c r="AV29" s="190" t="s">
        <v>132</v>
      </c>
      <c r="AW29" s="189">
        <f t="shared" si="18"/>
        <v>19</v>
      </c>
      <c r="AX29" s="189">
        <f t="shared" si="19"/>
        <v>16.79999999999999</v>
      </c>
      <c r="AY29" s="189">
        <f t="shared" si="20"/>
        <v>0</v>
      </c>
      <c r="AZ29" s="189">
        <f t="shared" si="21"/>
        <v>-6.999999999999984E-2</v>
      </c>
      <c r="BA29" s="189">
        <f t="shared" si="22"/>
        <v>1.2200000000000006</v>
      </c>
      <c r="BB29" s="190" t="s">
        <v>179</v>
      </c>
      <c r="BC29" s="189">
        <f>(AW28+AW29)/$AN29</f>
        <v>1.346614978355499</v>
      </c>
      <c r="BD29" s="189">
        <f>(AX28+AX29)/$AN29</f>
        <v>0.79885706377406651</v>
      </c>
      <c r="BE29" s="189">
        <f>(AY28+AY29)/$AN29</f>
        <v>0</v>
      </c>
      <c r="BF29" s="189">
        <f>(AZ28+AZ29)/$AN29</f>
        <v>2.6056417880906441E-3</v>
      </c>
      <c r="BG29" s="189">
        <f>(BA28+BA29)/$AN29</f>
        <v>9.2390184777051729E-2</v>
      </c>
      <c r="BH29" s="189">
        <f>(AW28+AW29)/$AN29</f>
        <v>1.346614978355499</v>
      </c>
      <c r="BI29" s="189">
        <f>(AX28+AX29)/$AN29</f>
        <v>0.79885706377406651</v>
      </c>
      <c r="BJ29" s="189">
        <f>(AY28+AY29)/$AN29</f>
        <v>0</v>
      </c>
      <c r="BK29" s="189">
        <f>(AZ28+AZ29)/$AN29</f>
        <v>2.6056417880906441E-3</v>
      </c>
      <c r="BL29" s="189">
        <f>(BA28+BA29)/$AN29</f>
        <v>9.2390184777051729E-2</v>
      </c>
      <c r="BM29" s="190"/>
      <c r="BN29" s="189">
        <v>0.85345102453338106</v>
      </c>
      <c r="BO29" s="189">
        <v>1.2128134218657087</v>
      </c>
      <c r="BP29" s="189">
        <v>1.8335238388805057</v>
      </c>
      <c r="BQ29" s="189">
        <v>2.7667761360769622E-2</v>
      </c>
      <c r="BR29" s="189">
        <v>0</v>
      </c>
      <c r="BS29" s="189">
        <v>3.033449676856498</v>
      </c>
      <c r="BT29" s="189">
        <v>0</v>
      </c>
      <c r="BU29" s="189">
        <v>1.9576090711264265</v>
      </c>
      <c r="BV29" s="189">
        <v>0.82832099856004204</v>
      </c>
      <c r="BW29" s="189">
        <v>1.4181407569750279</v>
      </c>
      <c r="BX29" s="189">
        <v>1.7726339767916777</v>
      </c>
      <c r="BY29" s="189">
        <v>2.1883094911390746</v>
      </c>
      <c r="BZ29" s="189">
        <v>1.6962708755518425</v>
      </c>
      <c r="CA29" s="189">
        <v>0.5523365181979244</v>
      </c>
      <c r="CB29" s="189">
        <v>0.80133579900192964</v>
      </c>
      <c r="CC29" s="189">
        <v>4.3005727642348903</v>
      </c>
      <c r="CD29" s="189">
        <v>0.14814357771354536</v>
      </c>
      <c r="CE29" s="189">
        <v>1.961028108323047</v>
      </c>
      <c r="CF29" s="189">
        <v>0.7539292676825291</v>
      </c>
      <c r="CG29" s="189">
        <v>0.26109457703374628</v>
      </c>
      <c r="CH29" s="189">
        <v>1.7344948121375572</v>
      </c>
      <c r="CI29" s="189">
        <v>9.3756732004303327</v>
      </c>
      <c r="CJ29" s="189">
        <v>8.7628187748284976</v>
      </c>
      <c r="CK29" s="189">
        <v>0.61261579932691945</v>
      </c>
      <c r="CL29" s="189">
        <v>0.35084055430801719</v>
      </c>
      <c r="CM29" s="189">
        <v>0.93972321692444261</v>
      </c>
      <c r="CN29" s="189">
        <v>3.3459205179684148</v>
      </c>
      <c r="CO29" s="189">
        <v>3.5501067649888314E-2</v>
      </c>
      <c r="CP29" s="189">
        <v>0.59619117447448244</v>
      </c>
      <c r="CQ29" s="189">
        <v>70.243567473707273</v>
      </c>
      <c r="CR29" s="189">
        <v>9.3498606141936669E-2</v>
      </c>
      <c r="CS29" s="189">
        <v>0.64722158000207941</v>
      </c>
      <c r="CT29" s="189">
        <v>2.5972837396972497</v>
      </c>
      <c r="CU29" s="189">
        <v>0</v>
      </c>
      <c r="CW29" s="189">
        <f t="shared" ref="CW29:DQ29" si="101">(BN29*$W29/1000+($AB32-$AB28)*BN$18/1000)/(($W29+$AA29+$AC29)/1000)</f>
        <v>0.84469076924800102</v>
      </c>
      <c r="CX29" s="189">
        <f t="shared" si="101"/>
        <v>1.2003644882026578</v>
      </c>
      <c r="CY29" s="189">
        <f t="shared" si="101"/>
        <v>1.8147036178734419</v>
      </c>
      <c r="CZ29" s="189">
        <f t="shared" si="101"/>
        <v>2.7383765389439183E-2</v>
      </c>
      <c r="DA29" s="189">
        <f t="shared" si="101"/>
        <v>0</v>
      </c>
      <c r="DB29" s="189">
        <f t="shared" si="101"/>
        <v>3.0023128069006084</v>
      </c>
      <c r="DC29" s="189">
        <f t="shared" si="101"/>
        <v>0</v>
      </c>
      <c r="DD29" s="189">
        <f t="shared" si="101"/>
        <v>1.9375151761997438</v>
      </c>
      <c r="DE29" s="189">
        <f t="shared" si="101"/>
        <v>0.81981869063956792</v>
      </c>
      <c r="DF29" s="189">
        <f t="shared" si="101"/>
        <v>1.4035842391379374</v>
      </c>
      <c r="DG29" s="189">
        <f t="shared" si="101"/>
        <v>1.7544387602908553</v>
      </c>
      <c r="DH29" s="189">
        <f t="shared" si="101"/>
        <v>2.1658475697929966</v>
      </c>
      <c r="DI29" s="189">
        <f t="shared" si="101"/>
        <v>1.6788594887518633</v>
      </c>
      <c r="DJ29" s="189">
        <f t="shared" si="101"/>
        <v>0.54666705531867221</v>
      </c>
      <c r="DK29" s="189">
        <f t="shared" si="101"/>
        <v>0.79311048089136893</v>
      </c>
      <c r="DL29" s="189">
        <f t="shared" si="101"/>
        <v>4.2564294985933167</v>
      </c>
      <c r="DM29" s="189">
        <f t="shared" si="101"/>
        <v>0.14662295670266806</v>
      </c>
      <c r="DN29" s="189">
        <f t="shared" si="101"/>
        <v>1.9408991186600391</v>
      </c>
      <c r="DO29" s="189">
        <f t="shared" si="101"/>
        <v>0.74619055431508108</v>
      </c>
      <c r="DP29" s="189">
        <f t="shared" si="101"/>
        <v>0.25841456953162334</v>
      </c>
      <c r="DQ29" s="189">
        <f t="shared" si="101"/>
        <v>1.7166910754160505</v>
      </c>
      <c r="DR29" s="195">
        <f>(CI29*$W29/1000+($AB32-$AB28)*CI$18/1000+2220*(AD32-AD28)/1000)/(($W29+$AA29+$AC29)/1000)</f>
        <v>71.506045287595299</v>
      </c>
      <c r="DS29" s="189">
        <f t="shared" ref="DS29:ED29" si="102">(CJ29*$W29/1000+($AB32-$AB28)*CJ$18/1000)/(($W29+$AA29+$AC29)/1000)</f>
        <v>8.6728727471358251</v>
      </c>
      <c r="DT29" s="189">
        <f t="shared" si="102"/>
        <v>0.60632759925487045</v>
      </c>
      <c r="DU29" s="189">
        <f t="shared" si="102"/>
        <v>0.34723934846040239</v>
      </c>
      <c r="DV29" s="189">
        <f t="shared" si="102"/>
        <v>0.93007741998798965</v>
      </c>
      <c r="DW29" s="189">
        <f t="shared" si="102"/>
        <v>3.3115762884116928</v>
      </c>
      <c r="DX29" s="189">
        <f t="shared" si="102"/>
        <v>3.5136666639664429E-2</v>
      </c>
      <c r="DY29" s="189">
        <f t="shared" si="102"/>
        <v>0.590071565103643</v>
      </c>
      <c r="DZ29" s="189">
        <f t="shared" si="102"/>
        <v>69.522551779148898</v>
      </c>
      <c r="EA29" s="189">
        <f t="shared" si="102"/>
        <v>9.253888890558043E-2</v>
      </c>
      <c r="EB29" s="189">
        <f t="shared" si="102"/>
        <v>0.64057816860055794</v>
      </c>
      <c r="EC29" s="189">
        <f t="shared" si="102"/>
        <v>2.5706238987054895</v>
      </c>
      <c r="ED29" s="189">
        <f t="shared" si="102"/>
        <v>0</v>
      </c>
      <c r="EE29" s="189" t="s">
        <v>59</v>
      </c>
      <c r="EF29" s="12" t="s">
        <v>22</v>
      </c>
      <c r="EG29" s="189">
        <f t="shared" ref="EG29" si="103">BN29-CW27</f>
        <v>-1.973991477511283</v>
      </c>
      <c r="EH29" s="189">
        <f t="shared" ref="EH29" si="104">BO29-CX27</f>
        <v>-0.25591909706013838</v>
      </c>
      <c r="EI29" s="189">
        <f t="shared" ref="EI29" si="105">BP29-CY27</f>
        <v>-0.52948060951642018</v>
      </c>
      <c r="EJ29" s="189">
        <f t="shared" ref="EJ29" si="106">BQ29-CZ27</f>
        <v>-1.0070318356694765</v>
      </c>
      <c r="EK29" s="189">
        <f t="shared" ref="EK29" si="107">BR29-DA27</f>
        <v>-3.6740357407752874E-2</v>
      </c>
      <c r="EL29" s="189">
        <f t="shared" ref="EL29" si="108">BS29-DB27</f>
        <v>3.4996032170773184E-2</v>
      </c>
      <c r="EM29" s="189">
        <f t="shared" ref="EM29" si="109">BT29-DC27</f>
        <v>0</v>
      </c>
      <c r="EN29" s="189">
        <f t="shared" ref="EN29" si="110">BU29-DD27</f>
        <v>0.25020574469022683</v>
      </c>
      <c r="EO29" s="189">
        <f t="shared" ref="EO29" si="111">BV29-DE27</f>
        <v>-9.0194039829007311E-2</v>
      </c>
      <c r="EP29" s="189">
        <f t="shared" ref="EP29" si="112">BW29-DF27</f>
        <v>6.5672290591355598E-2</v>
      </c>
      <c r="EQ29" s="189">
        <f t="shared" ref="EQ29" si="113">BX29-DG27</f>
        <v>-0.38838754293044708</v>
      </c>
      <c r="ER29" s="189">
        <f t="shared" ref="ER29" si="114">BY29-DH27</f>
        <v>-0.65294146120365637</v>
      </c>
      <c r="ES29" s="189">
        <f t="shared" ref="ES29" si="115">BZ29-DI27</f>
        <v>-0.31256369384876659</v>
      </c>
      <c r="ET29" s="189">
        <f t="shared" ref="ET29" si="116">CA29-DJ27</f>
        <v>-0.13917110903957508</v>
      </c>
      <c r="EU29" s="189">
        <f t="shared" ref="EU29" si="117">CB29-DK27</f>
        <v>-0.23571266496283538</v>
      </c>
      <c r="EV29" s="189">
        <f t="shared" ref="EV29" si="118">CC29-DL27</f>
        <v>-0.26395100531880988</v>
      </c>
      <c r="EW29" s="189">
        <f t="shared" ref="EW29" si="119">CD29-DM27</f>
        <v>-1.1037847293641805</v>
      </c>
      <c r="EX29" s="189">
        <f t="shared" ref="EX29" si="120">CE29-DN27</f>
        <v>-0.17514979651575424</v>
      </c>
      <c r="EY29" s="189">
        <f t="shared" ref="EY29" si="121">CF29-DO27</f>
        <v>-0.20196981250921586</v>
      </c>
      <c r="EZ29" s="189">
        <f t="shared" ref="EZ29" si="122">CG29-DP27</f>
        <v>-0.17908802337214808</v>
      </c>
      <c r="FA29" s="189">
        <f t="shared" ref="FA29" si="123">CH29-DQ27</f>
        <v>-0.42148711229083102</v>
      </c>
      <c r="FB29" s="195">
        <f>CI29-DR27</f>
        <v>-36.588729931245453</v>
      </c>
      <c r="FC29" s="189">
        <f t="shared" ref="FC29" si="124">CJ29-DS27</f>
        <v>6.9168436483295519</v>
      </c>
      <c r="FD29" s="189">
        <f t="shared" ref="FD29" si="125">CK29-DT27</f>
        <v>0.29189776245256366</v>
      </c>
      <c r="FE29" s="189">
        <f t="shared" ref="FE29" si="126">CL29-DU27</f>
        <v>9.9673070337158887E-2</v>
      </c>
      <c r="FF29" s="189">
        <f t="shared" ref="FF29" si="127">CM29-DV27</f>
        <v>0.26031208086073976</v>
      </c>
      <c r="FG29" s="189">
        <f t="shared" ref="FG29" si="128">CN29-DW27</f>
        <v>0.27787327420940677</v>
      </c>
      <c r="FH29" s="189">
        <f t="shared" ref="FH29" si="129">CO29-DX27</f>
        <v>3.5501067649888314E-2</v>
      </c>
      <c r="FI29" s="189">
        <f t="shared" ref="FI29" si="130">CP29-DY27</f>
        <v>0.38750550427091479</v>
      </c>
      <c r="FJ29" s="189">
        <f t="shared" ref="FJ29" si="131">CQ29-DZ27</f>
        <v>21.744574787075926</v>
      </c>
      <c r="FK29" s="189">
        <f t="shared" ref="FK29" si="132">CR29-EA27</f>
        <v>-0.12442101636667793</v>
      </c>
      <c r="FL29" s="189">
        <f t="shared" ref="FL29" si="133">CS29-EB27</f>
        <v>-0.12394221075320588</v>
      </c>
      <c r="FM29" s="189">
        <f t="shared" ref="FM29" si="134">CT29-EC27</f>
        <v>0.16710487443000988</v>
      </c>
      <c r="FN29" s="189">
        <f t="shared" ref="FN29" si="135">CU29-ED27</f>
        <v>0</v>
      </c>
      <c r="FO29" s="199">
        <f>BA28+BA29</f>
        <v>2.0908572493477466</v>
      </c>
    </row>
    <row r="30" spans="1:173" ht="12.75" customHeight="1" x14ac:dyDescent="0.2">
      <c r="A30" s="17" t="s">
        <v>59</v>
      </c>
      <c r="B30" s="12" t="s">
        <v>23</v>
      </c>
      <c r="C30" s="28">
        <v>42419</v>
      </c>
      <c r="D30" s="63">
        <v>0.40972222222222227</v>
      </c>
      <c r="E30" s="10">
        <f t="shared" si="27"/>
        <v>206</v>
      </c>
      <c r="F30" s="76">
        <f t="shared" si="6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7"/>
        <v>0.59999999999999964</v>
      </c>
      <c r="L30" s="53">
        <f t="shared" si="10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5">
        <v>5.57</v>
      </c>
      <c r="V30" s="57">
        <v>4</v>
      </c>
      <c r="W30" s="71">
        <f t="shared" si="8"/>
        <v>248.79999999999998</v>
      </c>
      <c r="X30" s="85">
        <f t="shared" si="9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63"/>
        <v>-211.93120869347513</v>
      </c>
      <c r="AG30" s="167">
        <f t="shared" si="64"/>
        <v>-3.2706234482080114E-3</v>
      </c>
      <c r="AH30"/>
      <c r="AI30" s="22">
        <f t="shared" si="3"/>
        <v>2637279999.9999995</v>
      </c>
      <c r="AJ30" s="174">
        <f t="shared" si="16"/>
        <v>-8.9100678550406251E-2</v>
      </c>
      <c r="AK30" s="174">
        <f t="shared" si="10"/>
        <v>-3.5759469652336972E-3</v>
      </c>
      <c r="AL30" s="172"/>
      <c r="AM30" s="187">
        <f t="shared" si="17"/>
        <v>11.472048611111108</v>
      </c>
      <c r="AN30" s="187"/>
      <c r="AO30" s="187"/>
      <c r="AP30" s="187"/>
      <c r="AQ30" s="189">
        <f t="shared" si="11"/>
        <v>35.330151153540179</v>
      </c>
      <c r="AR30" s="189">
        <f t="shared" si="12"/>
        <v>55.42084327764519</v>
      </c>
      <c r="AS30" s="189">
        <f t="shared" si="13"/>
        <v>0</v>
      </c>
      <c r="AT30" s="189">
        <f t="shared" si="14"/>
        <v>2.6324900556881468</v>
      </c>
      <c r="AU30" s="189">
        <f t="shared" si="15"/>
        <v>7.0463643595863177</v>
      </c>
      <c r="AV30" s="190" t="s">
        <v>133</v>
      </c>
      <c r="AW30" s="189">
        <f t="shared" si="18"/>
        <v>20.679431504145292</v>
      </c>
      <c r="AX30" s="189">
        <f t="shared" si="19"/>
        <v>1.0696802210817182</v>
      </c>
      <c r="AY30" s="189">
        <f t="shared" si="20"/>
        <v>0</v>
      </c>
      <c r="AZ30" s="189">
        <f t="shared" si="21"/>
        <v>-4.7098302408211445E-2</v>
      </c>
      <c r="BA30" s="189">
        <f t="shared" si="22"/>
        <v>-0.16445321752862352</v>
      </c>
      <c r="BB30" s="190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95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 t="s">
        <v>59</v>
      </c>
      <c r="EF30" s="12" t="s">
        <v>23</v>
      </c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95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6"/>
    </row>
    <row r="31" spans="1:173" ht="13.5" customHeight="1" x14ac:dyDescent="0.2">
      <c r="A31" s="17" t="s">
        <v>59</v>
      </c>
      <c r="B31" s="12" t="s">
        <v>24</v>
      </c>
      <c r="C31" s="28">
        <v>42420</v>
      </c>
      <c r="D31" s="63">
        <v>0.53125</v>
      </c>
      <c r="E31" s="10">
        <f t="shared" si="27"/>
        <v>232.91666666666669</v>
      </c>
      <c r="F31" s="76">
        <f t="shared" si="6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7"/>
        <v>0.94999999999999929</v>
      </c>
      <c r="L31" s="53">
        <f t="shared" si="10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5">
        <v>5.91</v>
      </c>
      <c r="V31" s="57">
        <v>4</v>
      </c>
      <c r="W31" s="71">
        <f t="shared" si="8"/>
        <v>248.39999999999998</v>
      </c>
      <c r="X31" s="85">
        <f t="shared" si="9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63"/>
        <v>-66.298456178235</v>
      </c>
      <c r="AG31" s="167">
        <f t="shared" si="64"/>
        <v>-1.0454952053431032E-2</v>
      </c>
      <c r="AH31"/>
      <c r="AI31" s="22">
        <f t="shared" si="3"/>
        <v>1987199999.9999998</v>
      </c>
      <c r="AJ31" s="174">
        <f t="shared" si="16"/>
        <v>-0.28302147024388613</v>
      </c>
      <c r="AK31" s="174">
        <f t="shared" si="10"/>
        <v>-1.0514729544664493E-2</v>
      </c>
      <c r="AL31" s="172">
        <f>LN(AI31/AI29)/(AE31-AE29)</f>
        <v>-7.1792054429766997E-3</v>
      </c>
      <c r="AM31" s="187">
        <f t="shared" si="17"/>
        <v>10.430208333333342</v>
      </c>
      <c r="AN31" s="187">
        <f>AM30+AM31</f>
        <v>21.902256944444449</v>
      </c>
      <c r="AO31" s="187"/>
      <c r="AP31" s="187"/>
      <c r="AQ31" s="189">
        <f t="shared" si="11"/>
        <v>31.785542168674699</v>
      </c>
      <c r="AR31" s="189">
        <f t="shared" si="12"/>
        <v>61.05253012048194</v>
      </c>
      <c r="AS31" s="189">
        <f t="shared" si="13"/>
        <v>0</v>
      </c>
      <c r="AT31" s="189">
        <f t="shared" si="14"/>
        <v>2.3543132530120485</v>
      </c>
      <c r="AU31" s="189">
        <f t="shared" si="15"/>
        <v>7.2225542168674703</v>
      </c>
      <c r="AV31" s="190" t="s">
        <v>134</v>
      </c>
      <c r="AW31" s="189">
        <f t="shared" si="18"/>
        <v>8.8301511535401787</v>
      </c>
      <c r="AX31" s="189">
        <f t="shared" si="19"/>
        <v>5.7791567223548128</v>
      </c>
      <c r="AY31" s="189">
        <f t="shared" si="20"/>
        <v>0</v>
      </c>
      <c r="AZ31" s="189">
        <f t="shared" si="21"/>
        <v>0.27249005568814688</v>
      </c>
      <c r="BA31" s="189">
        <f t="shared" si="22"/>
        <v>0.19363564041368253</v>
      </c>
      <c r="BB31" s="190"/>
      <c r="BC31" s="189">
        <f>(AW30+AW31)/$AN31</f>
        <v>1.3473306761279062</v>
      </c>
      <c r="BD31" s="189">
        <f>(AX30+AX31)/$AN31</f>
        <v>0.31270005464773581</v>
      </c>
      <c r="BE31" s="189">
        <f>(AY30+AY31)/$AN31</f>
        <v>0</v>
      </c>
      <c r="BF31" s="189">
        <f>(AZ30+AZ31)/$AN31</f>
        <v>1.0290800343163105E-2</v>
      </c>
      <c r="BG31" s="189">
        <f>(BA30+BA31)/$AN31</f>
        <v>1.3323934131117565E-3</v>
      </c>
      <c r="BH31" s="189"/>
      <c r="BI31" s="189"/>
      <c r="BJ31" s="189"/>
      <c r="BK31" s="189"/>
      <c r="BL31" s="189"/>
      <c r="BM31" s="190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95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 t="s">
        <v>59</v>
      </c>
      <c r="EF31" s="12" t="s">
        <v>24</v>
      </c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95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6"/>
    </row>
    <row r="32" spans="1:173" ht="12.75" customHeight="1" x14ac:dyDescent="0.2">
      <c r="A32" s="17" t="s">
        <v>59</v>
      </c>
      <c r="B32" s="12" t="s">
        <v>25</v>
      </c>
      <c r="C32" s="28">
        <v>42421</v>
      </c>
      <c r="D32" s="63">
        <v>0.52430555555555558</v>
      </c>
      <c r="E32" s="10">
        <f t="shared" si="27"/>
        <v>256.75</v>
      </c>
      <c r="F32" s="76">
        <f t="shared" si="6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7"/>
        <v>1.9499999999999993</v>
      </c>
      <c r="L32" s="53">
        <f t="shared" si="10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5">
        <v>6.26</v>
      </c>
      <c r="V32" s="57">
        <v>4</v>
      </c>
      <c r="W32" s="71">
        <f t="shared" si="8"/>
        <v>247.89999999999998</v>
      </c>
      <c r="X32" s="85">
        <f t="shared" si="9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63"/>
        <v>-1313.3233036132749</v>
      </c>
      <c r="AG32" s="167">
        <f t="shared" si="64"/>
        <v>-5.2778107161650695E-4</v>
      </c>
      <c r="AH32"/>
      <c r="AI32" s="22">
        <f t="shared" si="3"/>
        <v>1958409999.9999998</v>
      </c>
      <c r="AJ32" s="174">
        <f t="shared" si="16"/>
        <v>-1.4593693225038977E-2</v>
      </c>
      <c r="AK32" s="174">
        <f t="shared" si="10"/>
        <v>-6.1232279265897849E-4</v>
      </c>
      <c r="AL32" s="172"/>
      <c r="AM32" s="187">
        <f t="shared" si="17"/>
        <v>7.8947916666666602</v>
      </c>
      <c r="AN32" s="187"/>
      <c r="AO32" s="187"/>
      <c r="AP32" s="187"/>
      <c r="AQ32" s="189">
        <f t="shared" si="11"/>
        <v>36.550120385232752</v>
      </c>
      <c r="AR32" s="189">
        <f t="shared" si="12"/>
        <v>63.268218298555382</v>
      </c>
      <c r="AS32" s="189">
        <f t="shared" si="13"/>
        <v>0</v>
      </c>
      <c r="AT32" s="189">
        <f t="shared" si="14"/>
        <v>2.5267495987158908</v>
      </c>
      <c r="AU32" s="189">
        <f t="shared" si="15"/>
        <v>7.3216051364365979</v>
      </c>
      <c r="AV32" s="190" t="s">
        <v>135</v>
      </c>
      <c r="AW32" s="189">
        <f t="shared" si="18"/>
        <v>6.6855421686746972</v>
      </c>
      <c r="AX32" s="189">
        <f t="shared" si="19"/>
        <v>2.5474698795180615</v>
      </c>
      <c r="AY32" s="189">
        <f t="shared" si="20"/>
        <v>0</v>
      </c>
      <c r="AZ32" s="189">
        <f t="shared" si="21"/>
        <v>-0.18568674698795151</v>
      </c>
      <c r="BA32" s="189">
        <f t="shared" si="22"/>
        <v>0.13744578313252998</v>
      </c>
      <c r="BB32" s="190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95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 t="s">
        <v>59</v>
      </c>
      <c r="EF32" s="12" t="s">
        <v>25</v>
      </c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95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6"/>
    </row>
    <row r="33" spans="1:171" x14ac:dyDescent="0.2">
      <c r="A33" s="17" t="s">
        <v>59</v>
      </c>
      <c r="B33" s="12" t="s">
        <v>26</v>
      </c>
      <c r="C33" s="28">
        <v>42422</v>
      </c>
      <c r="D33" s="63">
        <v>0.35069444444444442</v>
      </c>
      <c r="E33" s="10">
        <f t="shared" si="27"/>
        <v>276.58333333333337</v>
      </c>
      <c r="F33" s="76">
        <f t="shared" si="6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7"/>
        <v>2.2200000000000006</v>
      </c>
      <c r="L33" s="53">
        <f t="shared" si="10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5">
        <v>6.69</v>
      </c>
      <c r="V33" s="57">
        <v>12</v>
      </c>
      <c r="W33" s="71">
        <f t="shared" si="8"/>
        <v>246.29999999999995</v>
      </c>
      <c r="X33" s="85">
        <f t="shared" si="9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63"/>
        <v>-43.75501885325982</v>
      </c>
      <c r="AG33" s="167">
        <f t="shared" si="64"/>
        <v>-1.584154683796473E-2</v>
      </c>
      <c r="AH33"/>
      <c r="AI33" s="22">
        <f t="shared" si="3"/>
        <v>1421150999.9999995</v>
      </c>
      <c r="AJ33" s="174">
        <f t="shared" si="16"/>
        <v>-0.32066581286762036</v>
      </c>
      <c r="AK33" s="174">
        <f t="shared" si="10"/>
        <v>-1.6168024178199316E-2</v>
      </c>
      <c r="AL33" s="172">
        <f>LN(AI33/AI31)/(AE33-AE31)</f>
        <v>-7.6776986128089895E-3</v>
      </c>
      <c r="AM33" s="187">
        <f t="shared" si="17"/>
        <v>5.648368055555566</v>
      </c>
      <c r="AN33" s="187">
        <f>AM32+AM33</f>
        <v>13.543159722222226</v>
      </c>
      <c r="AO33" s="187">
        <f>AM32+AM33+AM31+AM30</f>
        <v>35.445416666666674</v>
      </c>
      <c r="AP33" s="187"/>
      <c r="AQ33" s="189">
        <f t="shared" si="11"/>
        <v>38.001376518218628</v>
      </c>
      <c r="AR33" s="189">
        <f t="shared" si="12"/>
        <v>65.214655870445355</v>
      </c>
      <c r="AS33" s="189">
        <f t="shared" si="13"/>
        <v>0</v>
      </c>
      <c r="AT33" s="189">
        <f t="shared" si="14"/>
        <v>2.8020364372469633</v>
      </c>
      <c r="AU33" s="189">
        <f t="shared" si="15"/>
        <v>7.6881497975708513</v>
      </c>
      <c r="AV33" s="190" t="s">
        <v>136</v>
      </c>
      <c r="AW33" s="189">
        <f t="shared" si="18"/>
        <v>4.7501203852327514</v>
      </c>
      <c r="AX33" s="189">
        <f t="shared" si="19"/>
        <v>2.1317817014446234</v>
      </c>
      <c r="AY33" s="189">
        <f t="shared" si="20"/>
        <v>0</v>
      </c>
      <c r="AZ33" s="189">
        <f t="shared" si="21"/>
        <v>-0.28325040128410928</v>
      </c>
      <c r="BA33" s="189">
        <f t="shared" si="22"/>
        <v>0.38839486356340203</v>
      </c>
      <c r="BB33" s="190" t="s">
        <v>181</v>
      </c>
      <c r="BC33" s="189">
        <f>(AW32+AW33)/$AN33</f>
        <v>0.84438659725346799</v>
      </c>
      <c r="BD33" s="189">
        <f>(AX32+AX33)/$AN33</f>
        <v>0.34550663781102414</v>
      </c>
      <c r="BE33" s="189">
        <f>(AY32+AY33)/$AN33</f>
        <v>0</v>
      </c>
      <c r="BF33" s="189">
        <f>(AZ32+AZ33)/$AN33</f>
        <v>-3.4625387124587154E-2</v>
      </c>
      <c r="BG33" s="189">
        <f>(BA32+BA33)/$AN33</f>
        <v>3.8827028365700289E-2</v>
      </c>
      <c r="BH33" s="189">
        <f>(AW32+AW33+AW31+AW30)/$AO33</f>
        <v>1.1551633204554301</v>
      </c>
      <c r="BI33" s="189">
        <f>(AX32+AX33+AX31+AX30)/$AO33</f>
        <v>0.32523495584241158</v>
      </c>
      <c r="BJ33" s="189">
        <f>(AY32+AY33+AY31+AY30)/$AO33</f>
        <v>0</v>
      </c>
      <c r="BK33" s="189">
        <f>(AZ32+AZ33+AZ31+AZ30)/$AO33</f>
        <v>-6.8709982247481538E-3</v>
      </c>
      <c r="BL33" s="189">
        <f>(BA32+BA33+BA31+BA30)/$AO33</f>
        <v>1.5658528570858692E-2</v>
      </c>
      <c r="BM33" s="190"/>
      <c r="BN33" s="189">
        <v>1.0021056816024034</v>
      </c>
      <c r="BO33" s="189">
        <v>1.13371889930392</v>
      </c>
      <c r="BP33" s="189">
        <v>0.86591897070179857</v>
      </c>
      <c r="BQ33" s="189">
        <v>0</v>
      </c>
      <c r="BR33" s="189">
        <v>0</v>
      </c>
      <c r="BS33" s="189">
        <v>3.0769503892397174</v>
      </c>
      <c r="BT33" s="189">
        <v>3.7197211857466647E-2</v>
      </c>
      <c r="BU33" s="189">
        <v>2.4060262338839076</v>
      </c>
      <c r="BV33" s="189">
        <v>0.79933942339355013</v>
      </c>
      <c r="BW33" s="189">
        <v>1.2805804677013606</v>
      </c>
      <c r="BX33" s="189">
        <v>1.599408840060812</v>
      </c>
      <c r="BY33" s="189">
        <v>2.0186199141361549</v>
      </c>
      <c r="BZ33" s="189">
        <v>1.5334398875487942</v>
      </c>
      <c r="CA33" s="189">
        <v>0.45444188950224429</v>
      </c>
      <c r="CB33" s="189">
        <v>0.69715904718835875</v>
      </c>
      <c r="CC33" s="189">
        <v>3.8714843038186446</v>
      </c>
      <c r="CD33" s="189">
        <v>0.14125317875012464</v>
      </c>
      <c r="CE33" s="189">
        <v>1.8887331128252349</v>
      </c>
      <c r="CF33" s="189">
        <v>0.53527676136916669</v>
      </c>
      <c r="CG33" s="189">
        <v>0.25433484537237944</v>
      </c>
      <c r="CH33" s="189">
        <v>1.6237860934399126</v>
      </c>
      <c r="CI33" s="189">
        <v>36.367937106313093</v>
      </c>
      <c r="CJ33" s="189">
        <v>22.550264467627034</v>
      </c>
      <c r="CK33" s="189">
        <v>0.70711746761693539</v>
      </c>
      <c r="CL33" s="189">
        <v>0.55537069669698402</v>
      </c>
      <c r="CM33" s="189">
        <v>0.59974084023940721</v>
      </c>
      <c r="CN33" s="189">
        <v>2.7908679983700329</v>
      </c>
      <c r="CO33" s="189">
        <v>0.19241395085745749</v>
      </c>
      <c r="CP33" s="189">
        <v>0.65411675094891419</v>
      </c>
      <c r="CQ33" s="189">
        <v>105.64029574678584</v>
      </c>
      <c r="CR33" s="189">
        <v>0.22152024978389878</v>
      </c>
      <c r="CS33" s="189">
        <v>0.65599887999566009</v>
      </c>
      <c r="CT33" s="189">
        <v>2.8726770639569845</v>
      </c>
      <c r="CU33" s="189">
        <v>0.48827741061277852</v>
      </c>
      <c r="CW33" s="189">
        <f t="shared" ref="CW33:DQ33" si="136">(BN33*$W33/1000+($AB34-$AB32)*BN$18/1000)/(($W33+$AA33+$AC33)/1000)</f>
        <v>0.9992657059865262</v>
      </c>
      <c r="CX33" s="189">
        <f t="shared" si="136"/>
        <v>1.1305059307633827</v>
      </c>
      <c r="CY33" s="189">
        <f t="shared" si="136"/>
        <v>0.86346494932734008</v>
      </c>
      <c r="CZ33" s="189">
        <f t="shared" si="136"/>
        <v>0</v>
      </c>
      <c r="DA33" s="189">
        <f t="shared" si="136"/>
        <v>0</v>
      </c>
      <c r="DB33" s="189">
        <f t="shared" si="136"/>
        <v>3.0682302869220344</v>
      </c>
      <c r="DC33" s="189">
        <f t="shared" si="136"/>
        <v>3.7091794657870589E-2</v>
      </c>
      <c r="DD33" s="189">
        <f t="shared" si="136"/>
        <v>2.3992075360550866</v>
      </c>
      <c r="DE33" s="189">
        <f t="shared" si="136"/>
        <v>0.79707408899526877</v>
      </c>
      <c r="DF33" s="189">
        <f t="shared" si="136"/>
        <v>1.2769512922868222</v>
      </c>
      <c r="DG33" s="189">
        <f t="shared" si="136"/>
        <v>1.594876102457401</v>
      </c>
      <c r="DH33" s="189">
        <f t="shared" si="136"/>
        <v>2.0128991289543925</v>
      </c>
      <c r="DI33" s="189">
        <f t="shared" si="136"/>
        <v>1.5290941064909636</v>
      </c>
      <c r="DJ33" s="189">
        <f t="shared" si="136"/>
        <v>0.45315399750770352</v>
      </c>
      <c r="DK33" s="189">
        <f t="shared" si="136"/>
        <v>0.69518329280361446</v>
      </c>
      <c r="DL33" s="189">
        <f t="shared" si="136"/>
        <v>3.860512485953572</v>
      </c>
      <c r="DM33" s="189">
        <f t="shared" si="136"/>
        <v>0.14085286609779635</v>
      </c>
      <c r="DN33" s="189">
        <f t="shared" si="136"/>
        <v>1.8833804278901027</v>
      </c>
      <c r="DO33" s="189">
        <f t="shared" si="136"/>
        <v>0.53375978269322166</v>
      </c>
      <c r="DP33" s="189">
        <f t="shared" si="136"/>
        <v>0.25361405836120265</v>
      </c>
      <c r="DQ33" s="189">
        <f t="shared" si="136"/>
        <v>1.6191842705030386</v>
      </c>
      <c r="DR33" s="195">
        <f>(CI33*$W33/1000+($AB34-$AB32)*CI$18/1000+2220/1000*(AD34-AD32))/(($W33+$AA33+$AC33)/1000)</f>
        <v>42.556368053785079</v>
      </c>
      <c r="DS33" s="189">
        <f t="shared" ref="DS33:ED33" si="137">(CJ33*$W33/1000+($AB34-$AB32)*CJ$18/1000)/(($W33+$AA33+$AC33)/1000)</f>
        <v>22.486356835532547</v>
      </c>
      <c r="DT33" s="189">
        <f t="shared" si="137"/>
        <v>0.70511349098806142</v>
      </c>
      <c r="DU33" s="189">
        <f t="shared" si="137"/>
        <v>0.55379677164561603</v>
      </c>
      <c r="DV33" s="189">
        <f t="shared" si="137"/>
        <v>0.59804116984196753</v>
      </c>
      <c r="DW33" s="189">
        <f t="shared" si="137"/>
        <v>2.7829586558645305</v>
      </c>
      <c r="DX33" s="189">
        <f t="shared" si="137"/>
        <v>0.19186864816271976</v>
      </c>
      <c r="DY33" s="189">
        <f t="shared" si="137"/>
        <v>0.65226297878023309</v>
      </c>
      <c r="DZ33" s="189">
        <f t="shared" si="137"/>
        <v>105.34091029325243</v>
      </c>
      <c r="EA33" s="189">
        <f t="shared" si="137"/>
        <v>0.22089245960232498</v>
      </c>
      <c r="EB33" s="189">
        <f t="shared" si="137"/>
        <v>0.65413977385802058</v>
      </c>
      <c r="EC33" s="189">
        <f t="shared" si="137"/>
        <v>2.8645358738971876</v>
      </c>
      <c r="ED33" s="189">
        <f t="shared" si="137"/>
        <v>0.48689362847743867</v>
      </c>
      <c r="EE33" s="189" t="s">
        <v>59</v>
      </c>
      <c r="EF33" s="12" t="s">
        <v>26</v>
      </c>
      <c r="EG33" s="189">
        <f>BN33-CW29</f>
        <v>0.15741491235440241</v>
      </c>
      <c r="EH33" s="189">
        <f t="shared" ref="EH33:FI33" si="138">BO33-CX29</f>
        <v>-6.664558889873784E-2</v>
      </c>
      <c r="EI33" s="189">
        <f t="shared" si="138"/>
        <v>-0.94878464717164335</v>
      </c>
      <c r="EJ33" s="189">
        <f t="shared" si="138"/>
        <v>-2.7383765389439183E-2</v>
      </c>
      <c r="EK33" s="189">
        <f t="shared" si="138"/>
        <v>0</v>
      </c>
      <c r="EL33" s="189">
        <f t="shared" si="138"/>
        <v>7.4637582339108999E-2</v>
      </c>
      <c r="EM33" s="189">
        <f t="shared" si="138"/>
        <v>3.7197211857466647E-2</v>
      </c>
      <c r="EN33" s="189">
        <f t="shared" si="138"/>
        <v>0.46851105768416379</v>
      </c>
      <c r="EO33" s="189">
        <f t="shared" si="138"/>
        <v>-2.0479267246017785E-2</v>
      </c>
      <c r="EP33" s="189">
        <f t="shared" si="138"/>
        <v>-0.12300377143657681</v>
      </c>
      <c r="EQ33" s="189">
        <f t="shared" si="138"/>
        <v>-0.15502992023004336</v>
      </c>
      <c r="ER33" s="189">
        <f t="shared" si="138"/>
        <v>-0.1472276556568417</v>
      </c>
      <c r="ES33" s="189">
        <f t="shared" si="138"/>
        <v>-0.14541960120306907</v>
      </c>
      <c r="ET33" s="189">
        <f t="shared" si="138"/>
        <v>-9.2225165816427923E-2</v>
      </c>
      <c r="EU33" s="189">
        <f t="shared" si="138"/>
        <v>-9.595143370301018E-2</v>
      </c>
      <c r="EV33" s="189">
        <f t="shared" si="138"/>
        <v>-0.38494519477467204</v>
      </c>
      <c r="EW33" s="189">
        <f t="shared" si="138"/>
        <v>-5.3697779525434253E-3</v>
      </c>
      <c r="EX33" s="189">
        <f t="shared" si="138"/>
        <v>-5.216600583480413E-2</v>
      </c>
      <c r="EY33" s="189">
        <f t="shared" si="138"/>
        <v>-0.21091379294591439</v>
      </c>
      <c r="EZ33" s="189">
        <f t="shared" si="138"/>
        <v>-4.0797241592439026E-3</v>
      </c>
      <c r="FA33" s="189">
        <f t="shared" si="138"/>
        <v>-9.2904981976137835E-2</v>
      </c>
      <c r="FB33" s="195">
        <f>CI33-DR29</f>
        <v>-35.138108181282206</v>
      </c>
      <c r="FC33" s="189">
        <f t="shared" si="138"/>
        <v>13.877391720491209</v>
      </c>
      <c r="FD33" s="189">
        <f t="shared" si="138"/>
        <v>0.10078986836206494</v>
      </c>
      <c r="FE33" s="189">
        <f t="shared" si="138"/>
        <v>0.20813134823658164</v>
      </c>
      <c r="FF33" s="189">
        <f t="shared" si="138"/>
        <v>-0.33033657974858244</v>
      </c>
      <c r="FG33" s="189">
        <f t="shared" si="138"/>
        <v>-0.52070829004165997</v>
      </c>
      <c r="FH33" s="189">
        <f t="shared" si="138"/>
        <v>0.15727728421779308</v>
      </c>
      <c r="FI33" s="189">
        <f t="shared" si="138"/>
        <v>6.4045185845271191E-2</v>
      </c>
      <c r="FJ33" s="189">
        <f>CQ33-DZ29</f>
        <v>36.11774396763694</v>
      </c>
      <c r="FK33" s="189">
        <f t="shared" ref="FK33:FN33" si="139">CR33-EA29</f>
        <v>0.12898136087831835</v>
      </c>
      <c r="FL33" s="189">
        <f t="shared" si="139"/>
        <v>1.5420711395102149E-2</v>
      </c>
      <c r="FM33" s="189">
        <f t="shared" si="139"/>
        <v>0.30205316525149506</v>
      </c>
      <c r="FN33" s="189">
        <f t="shared" si="139"/>
        <v>0.48827741061277852</v>
      </c>
      <c r="FO33" s="199">
        <f>SUM(BA30:BA33)</f>
        <v>0.55502306958099101</v>
      </c>
    </row>
    <row r="34" spans="1:171" ht="16.5" x14ac:dyDescent="0.3">
      <c r="A34" s="17" t="s">
        <v>59</v>
      </c>
      <c r="B34" s="12" t="s">
        <v>27</v>
      </c>
      <c r="C34" s="28">
        <v>42423</v>
      </c>
      <c r="D34" s="63">
        <v>0.4236111111111111</v>
      </c>
      <c r="E34" s="10">
        <f t="shared" si="27"/>
        <v>302.33333333333337</v>
      </c>
      <c r="F34" s="76">
        <f t="shared" si="6"/>
        <v>12.597222222222223</v>
      </c>
      <c r="G34" s="154">
        <v>5.64</v>
      </c>
      <c r="H34" s="154">
        <v>9.64</v>
      </c>
      <c r="I34" s="153">
        <v>58.6</v>
      </c>
      <c r="J34" s="153">
        <v>11.4</v>
      </c>
      <c r="K34" s="53">
        <f t="shared" si="7"/>
        <v>4.0000000000000009</v>
      </c>
      <c r="L34" s="53">
        <f t="shared" si="100"/>
        <v>3.16</v>
      </c>
      <c r="M34" s="153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5">
        <v>6.96</v>
      </c>
      <c r="V34" s="57">
        <v>10</v>
      </c>
      <c r="W34" s="71">
        <f t="shared" si="8"/>
        <v>235.79999999999995</v>
      </c>
      <c r="X34" s="85">
        <f t="shared" si="9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63"/>
        <v>-783.24241455669971</v>
      </c>
      <c r="AG34" s="167">
        <f t="shared" si="64"/>
        <v>-8.8497145670060953E-4</v>
      </c>
      <c r="AH34"/>
      <c r="AI34" s="22">
        <f t="shared" si="3"/>
        <v>1329911999.9999995</v>
      </c>
      <c r="AJ34" s="174">
        <f t="shared" si="16"/>
        <v>-6.6354332033262381E-2</v>
      </c>
      <c r="AK34" s="174">
        <f t="shared" si="10"/>
        <v>-2.5768672634276651E-3</v>
      </c>
      <c r="AL34" s="172"/>
      <c r="AM34" s="187">
        <f t="shared" si="17"/>
        <v>6.1209895833333334</v>
      </c>
      <c r="AN34" s="187"/>
      <c r="AO34" s="187"/>
      <c r="AP34" s="187"/>
      <c r="AQ34" s="189">
        <f t="shared" si="11"/>
        <v>33.6</v>
      </c>
      <c r="AR34" s="189">
        <f t="shared" si="12"/>
        <v>64</v>
      </c>
      <c r="AS34" s="189">
        <f t="shared" si="13"/>
        <v>0</v>
      </c>
      <c r="AT34" s="189">
        <f t="shared" si="14"/>
        <v>2.68</v>
      </c>
      <c r="AU34" s="189">
        <f t="shared" si="15"/>
        <v>7.629999999999999</v>
      </c>
      <c r="AV34" s="190" t="s">
        <v>137</v>
      </c>
      <c r="AW34" s="189">
        <f t="shared" si="18"/>
        <v>4.4013765182186262</v>
      </c>
      <c r="AX34" s="189">
        <f t="shared" si="19"/>
        <v>-1.2146558704453554</v>
      </c>
      <c r="AY34" s="189">
        <f t="shared" si="20"/>
        <v>0</v>
      </c>
      <c r="AZ34" s="189">
        <f t="shared" si="21"/>
        <v>0.12203643724696311</v>
      </c>
      <c r="BA34" s="189">
        <f t="shared" si="22"/>
        <v>-5.8149797570851369E-2</v>
      </c>
      <c r="BB34" s="190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95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 t="s">
        <v>59</v>
      </c>
      <c r="EF34" s="12" t="s">
        <v>27</v>
      </c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95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6"/>
    </row>
    <row r="35" spans="1:171" ht="17.25" thickBot="1" x14ac:dyDescent="0.35">
      <c r="A35" s="23" t="s">
        <v>59</v>
      </c>
      <c r="B35" s="13" t="s">
        <v>28</v>
      </c>
      <c r="C35" s="28">
        <v>42424</v>
      </c>
      <c r="D35" s="64">
        <v>0.3833333333333333</v>
      </c>
      <c r="E35" s="152">
        <f>F35*24</f>
        <v>325.36666666666667</v>
      </c>
      <c r="F35" s="77">
        <f t="shared" si="6"/>
        <v>13.556944444444445</v>
      </c>
      <c r="G35" s="157">
        <v>4.1500000000000004</v>
      </c>
      <c r="H35" s="158">
        <v>9.15</v>
      </c>
      <c r="I35" s="155">
        <v>45.4</v>
      </c>
      <c r="J35" s="155">
        <v>11</v>
      </c>
      <c r="K35" s="161">
        <f t="shared" si="7"/>
        <v>5</v>
      </c>
      <c r="L35" s="161">
        <f t="shared" si="100"/>
        <v>3.6500000000000004</v>
      </c>
      <c r="M35" s="156">
        <v>1</v>
      </c>
      <c r="N35" s="66">
        <v>14.6</v>
      </c>
      <c r="O35" s="66">
        <v>73.400000000000006</v>
      </c>
      <c r="P35" s="67">
        <v>0</v>
      </c>
      <c r="Q35" s="67">
        <v>3.23</v>
      </c>
      <c r="R35" s="67">
        <v>7.81</v>
      </c>
      <c r="S35" s="65"/>
      <c r="T35" s="65">
        <v>182</v>
      </c>
      <c r="U35" s="78">
        <v>7.25</v>
      </c>
      <c r="V35" s="65">
        <v>10</v>
      </c>
      <c r="W35" s="71">
        <f t="shared" si="8"/>
        <v>226.79999999999995</v>
      </c>
      <c r="X35" s="85">
        <f t="shared" si="9"/>
        <v>135</v>
      </c>
      <c r="Y35" s="68">
        <v>1</v>
      </c>
      <c r="Z35" s="68">
        <f t="shared" si="0"/>
        <v>30</v>
      </c>
      <c r="AA35" s="67">
        <v>0</v>
      </c>
      <c r="AB35" s="68">
        <f t="shared" si="0"/>
        <v>40</v>
      </c>
      <c r="AC35" s="67">
        <v>0</v>
      </c>
      <c r="AD35" s="68">
        <f t="shared" si="1"/>
        <v>11.299999999999999</v>
      </c>
      <c r="AE35" s="6">
        <v>325</v>
      </c>
      <c r="AF35" s="4"/>
      <c r="AG35" s="168"/>
      <c r="AH35"/>
      <c r="AI35" s="163">
        <f t="shared" si="3"/>
        <v>941219999.99999988</v>
      </c>
      <c r="AJ35" s="175">
        <f t="shared" si="16"/>
        <v>-0.34569114751703395</v>
      </c>
      <c r="AK35" s="175">
        <f t="shared" si="10"/>
        <v>-1.525108003751623E-2</v>
      </c>
      <c r="AL35" s="172">
        <f>LN(AI35/AI33)/(AE35-AE33)</f>
        <v>-8.5104057738443345E-3</v>
      </c>
      <c r="AM35" s="187">
        <f t="shared" si="17"/>
        <v>4.6978402777777708</v>
      </c>
      <c r="AN35" s="187">
        <f>AM34+AM35</f>
        <v>10.818829861111105</v>
      </c>
      <c r="AO35" s="187">
        <f>AM34+AM35</f>
        <v>10.818829861111105</v>
      </c>
      <c r="AP35" s="187"/>
      <c r="AQ35" s="189">
        <f t="shared" si="11"/>
        <v>14.6</v>
      </c>
      <c r="AR35" s="189">
        <f t="shared" si="12"/>
        <v>73.400000000000006</v>
      </c>
      <c r="AS35" s="189">
        <f t="shared" si="13"/>
        <v>0</v>
      </c>
      <c r="AT35" s="189">
        <f t="shared" si="14"/>
        <v>3.2300000000000004</v>
      </c>
      <c r="AU35" s="189">
        <f t="shared" si="15"/>
        <v>7.81</v>
      </c>
      <c r="AV35" s="190" t="s">
        <v>138</v>
      </c>
      <c r="AW35" s="189">
        <f t="shared" si="18"/>
        <v>19</v>
      </c>
      <c r="AX35" s="189">
        <f t="shared" si="19"/>
        <v>9.4000000000000057</v>
      </c>
      <c r="AY35" s="189">
        <f t="shared" si="20"/>
        <v>0</v>
      </c>
      <c r="AZ35" s="189">
        <f t="shared" si="21"/>
        <v>-0.54999999999999982</v>
      </c>
      <c r="BA35" s="189">
        <f t="shared" si="22"/>
        <v>0.1800000000000006</v>
      </c>
      <c r="BB35" s="190" t="s">
        <v>180</v>
      </c>
      <c r="BC35" s="189">
        <f>(AW34+AW35)/$AN35</f>
        <v>2.1630228794276722</v>
      </c>
      <c r="BD35" s="189">
        <f>(AX34+AX35)/$AN35</f>
        <v>0.75658312725457788</v>
      </c>
      <c r="BE35" s="189">
        <f>(AY34+AY35)/$AN35</f>
        <v>0</v>
      </c>
      <c r="BF35" s="189">
        <f>(AZ34+AZ35)/$AN35</f>
        <v>-3.9557287455954541E-2</v>
      </c>
      <c r="BG35" s="189">
        <f>(BA34+BA35)/$AN35</f>
        <v>1.1262789413774467E-2</v>
      </c>
      <c r="BH35" s="189">
        <f>(AW34+AW35)/$AN35</f>
        <v>2.1630228794276722</v>
      </c>
      <c r="BI35" s="189">
        <f>(AX34+AX35)/$AN35</f>
        <v>0.75658312725457788</v>
      </c>
      <c r="BJ35" s="189">
        <f>(AY34+AY35)/$AN35</f>
        <v>0</v>
      </c>
      <c r="BK35" s="189">
        <f>(AZ34+AZ35)/$AN35</f>
        <v>-3.9557287455954541E-2</v>
      </c>
      <c r="BL35" s="189">
        <f>(BA34+BA35)/$AN35</f>
        <v>1.1262789413774467E-2</v>
      </c>
      <c r="BM35" s="190"/>
      <c r="BN35" s="189">
        <v>1.4211100563759373</v>
      </c>
      <c r="BO35" s="189">
        <v>1.1923573058393506</v>
      </c>
      <c r="BP35" s="189">
        <v>0.73563391455950955</v>
      </c>
      <c r="BQ35" s="189">
        <v>0</v>
      </c>
      <c r="BR35" s="189">
        <v>0</v>
      </c>
      <c r="BS35" s="189">
        <v>3.0392497718409275</v>
      </c>
      <c r="BT35" s="189">
        <v>4.6124542703258636E-2</v>
      </c>
      <c r="BU35" s="189">
        <v>2.7277975407790476</v>
      </c>
      <c r="BV35" s="189">
        <v>0.80111013312829515</v>
      </c>
      <c r="BW35" s="189">
        <v>1.4212764407168745</v>
      </c>
      <c r="BX35" s="189">
        <v>1.5939828722839753</v>
      </c>
      <c r="BY35" s="189">
        <v>2.0346334084114743</v>
      </c>
      <c r="BZ35" s="189">
        <v>1.566832288894028</v>
      </c>
      <c r="CA35" s="189">
        <v>0.47833486187295354</v>
      </c>
      <c r="CB35" s="189">
        <v>0.69600229471420971</v>
      </c>
      <c r="CC35" s="189">
        <v>3.9980851194317282</v>
      </c>
      <c r="CD35" s="189">
        <v>0.19637637045749037</v>
      </c>
      <c r="CE35" s="189">
        <v>1.9450038318982878</v>
      </c>
      <c r="CF35" s="189">
        <v>0.53718043706868757</v>
      </c>
      <c r="CG35" s="189">
        <v>0.24703194669328862</v>
      </c>
      <c r="CH35" s="189">
        <v>1.6111708204581001</v>
      </c>
      <c r="CI35" s="189">
        <v>32.954967222413302</v>
      </c>
      <c r="CJ35" s="189">
        <v>25.701591316781123</v>
      </c>
      <c r="CK35" s="189">
        <v>0.69957544875316069</v>
      </c>
      <c r="CL35" s="189">
        <v>0.57733520633420721</v>
      </c>
      <c r="CM35" s="189">
        <v>0.50560713592367301</v>
      </c>
      <c r="CN35" s="189">
        <v>2.5632679073242945</v>
      </c>
      <c r="CO35" s="189">
        <v>0.23347811619852121</v>
      </c>
      <c r="CP35" s="189">
        <v>0.6460916343996852</v>
      </c>
      <c r="CQ35" s="189">
        <v>111.88853641505494</v>
      </c>
      <c r="CR35" s="189">
        <v>0.36893360605374409</v>
      </c>
      <c r="CS35" s="189">
        <v>0.11295226088835543</v>
      </c>
      <c r="CT35" s="189">
        <v>2.6262517316929674</v>
      </c>
      <c r="CU35" s="189">
        <v>0.55735120359195089</v>
      </c>
      <c r="CW35" s="189">
        <f t="shared" ref="CW35:DQ35" si="140">(BN35*$W35/1000+($AB35-$AB34)*BN$18/1000)/(($W35+$AA35+$AC35)/1000)</f>
        <v>1.4211100563759376</v>
      </c>
      <c r="CX35" s="189">
        <f t="shared" si="140"/>
        <v>1.1923573058393506</v>
      </c>
      <c r="CY35" s="189">
        <f t="shared" si="140"/>
        <v>0.73563391455950966</v>
      </c>
      <c r="CZ35" s="189">
        <f t="shared" si="140"/>
        <v>0</v>
      </c>
      <c r="DA35" s="189">
        <f t="shared" si="140"/>
        <v>0</v>
      </c>
      <c r="DB35" s="189">
        <f t="shared" si="140"/>
        <v>3.0392497718409275</v>
      </c>
      <c r="DC35" s="189">
        <f t="shared" si="140"/>
        <v>4.6124542703258643E-2</v>
      </c>
      <c r="DD35" s="189">
        <f t="shared" si="140"/>
        <v>2.7277975407790476</v>
      </c>
      <c r="DE35" s="189">
        <f t="shared" si="140"/>
        <v>0.80111013312829515</v>
      </c>
      <c r="DF35" s="189">
        <f t="shared" si="140"/>
        <v>1.4212764407168745</v>
      </c>
      <c r="DG35" s="189">
        <f t="shared" si="140"/>
        <v>1.5939828722839753</v>
      </c>
      <c r="DH35" s="189">
        <f t="shared" si="140"/>
        <v>2.0346334084114748</v>
      </c>
      <c r="DI35" s="189">
        <f t="shared" si="140"/>
        <v>1.566832288894028</v>
      </c>
      <c r="DJ35" s="189">
        <f t="shared" si="140"/>
        <v>0.47833486187295354</v>
      </c>
      <c r="DK35" s="189">
        <f t="shared" si="140"/>
        <v>0.69600229471420971</v>
      </c>
      <c r="DL35" s="189">
        <f t="shared" si="140"/>
        <v>3.9980851194317282</v>
      </c>
      <c r="DM35" s="189">
        <f t="shared" si="140"/>
        <v>0.1963763704574904</v>
      </c>
      <c r="DN35" s="189">
        <f t="shared" si="140"/>
        <v>1.9450038318982881</v>
      </c>
      <c r="DO35" s="189">
        <f t="shared" si="140"/>
        <v>0.53718043706868757</v>
      </c>
      <c r="DP35" s="189">
        <f t="shared" si="140"/>
        <v>0.24703194669328865</v>
      </c>
      <c r="DQ35" s="189">
        <f t="shared" si="140"/>
        <v>1.6111708204581001</v>
      </c>
      <c r="DR35" s="195">
        <f>(CI35*$W35/1000+($AB35-$AB34)*CI$18/1000+2220*(AD35-AD34)/1000)/(($W35+$AA35+$AC35)/1000)</f>
        <v>32.954967222413302</v>
      </c>
      <c r="DS35" s="189">
        <f t="shared" ref="DS35:ED35" si="141">(CJ35*$W35/1000+($AB35-$AB34)*CJ$18/1000)/(($W35+$AA35+$AC35)/1000)</f>
        <v>25.701591316781123</v>
      </c>
      <c r="DT35" s="189">
        <f t="shared" si="141"/>
        <v>0.69957544875316069</v>
      </c>
      <c r="DU35" s="189">
        <f t="shared" si="141"/>
        <v>0.57733520633420732</v>
      </c>
      <c r="DV35" s="189">
        <f t="shared" si="141"/>
        <v>0.50560713592367301</v>
      </c>
      <c r="DW35" s="189">
        <f t="shared" si="141"/>
        <v>2.5632679073242945</v>
      </c>
      <c r="DX35" s="189">
        <f t="shared" si="141"/>
        <v>0.23347811619852121</v>
      </c>
      <c r="DY35" s="189">
        <f t="shared" si="141"/>
        <v>0.6460916343996852</v>
      </c>
      <c r="DZ35" s="189">
        <f t="shared" si="141"/>
        <v>111.88853641505496</v>
      </c>
      <c r="EA35" s="189">
        <f t="shared" si="141"/>
        <v>0.36893360605374403</v>
      </c>
      <c r="EB35" s="189">
        <f t="shared" si="141"/>
        <v>0.11295226088835543</v>
      </c>
      <c r="EC35" s="189">
        <f t="shared" si="141"/>
        <v>2.6262517316929674</v>
      </c>
      <c r="ED35" s="189">
        <f t="shared" si="141"/>
        <v>0.55735120359195089</v>
      </c>
      <c r="EE35" s="193" t="s">
        <v>59</v>
      </c>
      <c r="EF35" s="13" t="s">
        <v>28</v>
      </c>
      <c r="EG35" s="192">
        <f t="shared" ref="EG35" si="142">BN35-CW33</f>
        <v>0.42184435038941115</v>
      </c>
      <c r="EH35" s="192">
        <f t="shared" ref="EH35" si="143">BO35-CX33</f>
        <v>6.185137507596794E-2</v>
      </c>
      <c r="EI35" s="192">
        <f t="shared" ref="EI35" si="144">BP35-CY33</f>
        <v>-0.12783103476783053</v>
      </c>
      <c r="EJ35" s="192">
        <f t="shared" ref="EJ35" si="145">BQ35-CZ33</f>
        <v>0</v>
      </c>
      <c r="EK35" s="192">
        <f t="shared" ref="EK35" si="146">BR35-DA33</f>
        <v>0</v>
      </c>
      <c r="EL35" s="192">
        <f t="shared" ref="EL35" si="147">BS35-DB33</f>
        <v>-2.8980515081106883E-2</v>
      </c>
      <c r="EM35" s="192">
        <f t="shared" ref="EM35" si="148">BT35-DC33</f>
        <v>9.0327480453880477E-3</v>
      </c>
      <c r="EN35" s="192">
        <f t="shared" ref="EN35" si="149">BU35-DD33</f>
        <v>0.32859000472396094</v>
      </c>
      <c r="EO35" s="192">
        <f t="shared" ref="EO35" si="150">BV35-DE33</f>
        <v>4.0360441330263841E-3</v>
      </c>
      <c r="EP35" s="192">
        <f t="shared" ref="EP35" si="151">BW35-DF33</f>
        <v>0.14432514843005229</v>
      </c>
      <c r="EQ35" s="192">
        <f t="shared" ref="EQ35" si="152">BX35-DG33</f>
        <v>-8.9323017342568534E-4</v>
      </c>
      <c r="ER35" s="192">
        <f t="shared" ref="ER35" si="153">BY35-DH33</f>
        <v>2.173427945708184E-2</v>
      </c>
      <c r="ES35" s="192">
        <f t="shared" ref="ES35" si="154">BZ35-DI33</f>
        <v>3.773818240306448E-2</v>
      </c>
      <c r="ET35" s="192">
        <f t="shared" ref="ET35" si="155">CA35-DJ33</f>
        <v>2.5180864365250022E-2</v>
      </c>
      <c r="EU35" s="192">
        <f t="shared" ref="EU35" si="156">CB35-DK33</f>
        <v>8.1900191059525174E-4</v>
      </c>
      <c r="EV35" s="192">
        <f t="shared" ref="EV35" si="157">CC35-DL33</f>
        <v>0.13757263347815618</v>
      </c>
      <c r="EW35" s="192">
        <f t="shared" ref="EW35" si="158">CD35-DM33</f>
        <v>5.5523504359694026E-2</v>
      </c>
      <c r="EX35" s="192">
        <f t="shared" ref="EX35" si="159">CE35-DN33</f>
        <v>6.1623404008185112E-2</v>
      </c>
      <c r="EY35" s="192">
        <f t="shared" ref="EY35" si="160">CF35-DO33</f>
        <v>3.4206543754659036E-3</v>
      </c>
      <c r="EZ35" s="192">
        <f t="shared" ref="EZ35" si="161">CG35-DP33</f>
        <v>-6.5821116679140312E-3</v>
      </c>
      <c r="FA35" s="192">
        <f t="shared" ref="FA35" si="162">CH35-DQ33</f>
        <v>-8.0134500449384749E-3</v>
      </c>
      <c r="FB35" s="196">
        <f>CI35-DR33</f>
        <v>-9.6014008313717767</v>
      </c>
      <c r="FC35" s="192">
        <f t="shared" ref="FC35" si="163">CJ35-DS33</f>
        <v>3.2152344812485758</v>
      </c>
      <c r="FD35" s="192">
        <f t="shared" ref="FD35" si="164">CK35-DT33</f>
        <v>-5.5380422349007308E-3</v>
      </c>
      <c r="FE35" s="192">
        <f t="shared" ref="FE35" si="165">CL35-DU33</f>
        <v>2.3538434688591181E-2</v>
      </c>
      <c r="FF35" s="192">
        <f t="shared" ref="FF35" si="166">CM35-DV33</f>
        <v>-9.2434033918294523E-2</v>
      </c>
      <c r="FG35" s="192">
        <f t="shared" ref="FG35" si="167">CN35-DW33</f>
        <v>-0.21969074854023596</v>
      </c>
      <c r="FH35" s="192">
        <f t="shared" ref="FH35" si="168">CO35-DX33</f>
        <v>4.1609468035801456E-2</v>
      </c>
      <c r="FI35" s="192">
        <f t="shared" ref="FI35" si="169">CP35-DY33</f>
        <v>-6.171344380547894E-3</v>
      </c>
      <c r="FJ35" s="192">
        <f t="shared" ref="FJ35" si="170">CQ35-DZ33</f>
        <v>6.5476261218025087</v>
      </c>
      <c r="FK35" s="192">
        <f t="shared" ref="FK35" si="171">CR35-EA33</f>
        <v>0.14804114645141911</v>
      </c>
      <c r="FL35" s="192">
        <f t="shared" ref="FL35" si="172">CS35-EB33</f>
        <v>-0.54118751296966516</v>
      </c>
      <c r="FM35" s="192">
        <f t="shared" ref="FM35" si="173">CT35-EC33</f>
        <v>-0.23828414220422012</v>
      </c>
      <c r="FN35" s="192">
        <f t="shared" ref="FN35" si="174">CU35-ED33</f>
        <v>7.0457575114512228E-2</v>
      </c>
      <c r="FO35" s="200">
        <f>BA34+BA35</f>
        <v>0.12185020242914923</v>
      </c>
    </row>
    <row r="36" spans="1:171" ht="13.5" x14ac:dyDescent="0.25">
      <c r="A36" s="17" t="s">
        <v>60</v>
      </c>
      <c r="B36" s="12" t="s">
        <v>49</v>
      </c>
      <c r="C36" s="49">
        <v>42410</v>
      </c>
      <c r="D36" s="29">
        <v>0.61597222222222225</v>
      </c>
      <c r="E36" s="10">
        <f>F36*24</f>
        <v>0</v>
      </c>
      <c r="F36" s="79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5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6"/>
      <c r="AH36"/>
      <c r="AI36" s="176"/>
      <c r="AJ36" s="173"/>
      <c r="AK36" s="173"/>
      <c r="AL36" s="166"/>
      <c r="AM36" s="186"/>
      <c r="AN36" s="186"/>
      <c r="AO36" s="186"/>
      <c r="AP36" s="173"/>
      <c r="AQ36" s="188"/>
      <c r="AR36" s="188"/>
      <c r="AS36" s="188"/>
      <c r="AT36" s="188"/>
      <c r="AU36" s="188"/>
      <c r="AW36" s="188"/>
      <c r="AX36" s="188"/>
      <c r="AY36" s="188"/>
      <c r="AZ36" s="188"/>
      <c r="BA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94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93" t="s">
        <v>60</v>
      </c>
      <c r="EF36" s="197"/>
      <c r="EG36" s="188"/>
      <c r="EH36" s="188"/>
      <c r="EI36" s="188"/>
      <c r="EJ36" s="188"/>
      <c r="EK36" s="188"/>
      <c r="EL36" s="188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94"/>
      <c r="FC36" s="188"/>
      <c r="FD36" s="188"/>
      <c r="FE36" s="188"/>
      <c r="FF36" s="188"/>
      <c r="FG36" s="188"/>
      <c r="FH36" s="188"/>
      <c r="FI36" s="188"/>
      <c r="FJ36" s="188"/>
      <c r="FK36" s="188"/>
      <c r="FL36" s="188"/>
      <c r="FM36" s="188"/>
      <c r="FN36" s="188"/>
      <c r="FO36" s="198"/>
    </row>
    <row r="37" spans="1:171" x14ac:dyDescent="0.2">
      <c r="A37" s="17" t="s">
        <v>60</v>
      </c>
      <c r="B37" s="16" t="s">
        <v>45</v>
      </c>
      <c r="C37" s="28">
        <v>42410</v>
      </c>
      <c r="D37" s="29">
        <v>0.82777777777777783</v>
      </c>
      <c r="E37" s="10">
        <f>F37*24</f>
        <v>0</v>
      </c>
      <c r="F37" s="76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0">
        <v>8.92</v>
      </c>
      <c r="V37" s="60">
        <v>4</v>
      </c>
      <c r="W37" s="71">
        <f>W36-V36+Y37+AA37+AC37</f>
        <v>264.5</v>
      </c>
      <c r="X37" s="85">
        <f>SUM(V37,X36)</f>
        <v>7.5</v>
      </c>
      <c r="Y37" s="33">
        <v>0</v>
      </c>
      <c r="Z37" s="33">
        <f t="shared" ref="Z37:Z51" si="175">SUM(Y37,Z36)</f>
        <v>0</v>
      </c>
      <c r="AA37" s="33">
        <v>0</v>
      </c>
      <c r="AB37" s="33">
        <f t="shared" ref="AB37:AB51" si="176">SUM(AA37,AB36)</f>
        <v>0</v>
      </c>
      <c r="AC37" s="33">
        <v>0</v>
      </c>
      <c r="AD37" s="33">
        <f t="shared" ref="AD37:AD51" si="177">SUM(AC37,AD36)</f>
        <v>0</v>
      </c>
      <c r="AE37" s="4">
        <f t="shared" ref="AE37:AE50" si="178">F37*24</f>
        <v>0</v>
      </c>
      <c r="AF37" s="54"/>
      <c r="AG37" s="167"/>
      <c r="AH37"/>
      <c r="AI37" s="22">
        <f t="shared" ref="AI37:AI51" si="179">G37*W37*1000000</f>
        <v>60835000</v>
      </c>
      <c r="AJ37" s="174"/>
      <c r="AK37" s="174"/>
      <c r="AL37" s="167"/>
      <c r="AM37" s="187"/>
      <c r="AN37" s="187"/>
      <c r="AO37" s="187"/>
      <c r="AP37" s="174"/>
      <c r="AQ37" s="189">
        <f>(N37*W37/1000+AC37*2220/1000+AA37*180.15/1000)/((W37+AA37+AC37)/1000)</f>
        <v>36.399999999999991</v>
      </c>
      <c r="AR37" s="189">
        <f>(O37*W37/1000)/((W37+AA37+AC37)/1000)</f>
        <v>0</v>
      </c>
      <c r="AS37" s="189">
        <f>(P37*W37/1000)/((W37+AA37+AC37)/1000)</f>
        <v>5.86</v>
      </c>
      <c r="AT37" s="189">
        <f>(Q37*W37/1000+AA37*4.16/1000)/((W37+AA37+AC37)/1000)</f>
        <v>2.1099999999999994</v>
      </c>
      <c r="AU37" s="189">
        <f>(R37*W37/1000)/((W37+AA37+AC37)/1000)</f>
        <v>1.6199999999999999</v>
      </c>
      <c r="AW37" s="189"/>
      <c r="AX37" s="189"/>
      <c r="AY37" s="189"/>
      <c r="AZ37" s="189"/>
      <c r="BA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N37" s="189">
        <v>0</v>
      </c>
      <c r="BO37" s="189">
        <v>2.1127902992706118</v>
      </c>
      <c r="BP37" s="189">
        <v>1.4733862853164548</v>
      </c>
      <c r="BQ37" s="189">
        <v>6.2200586009180201</v>
      </c>
      <c r="BR37" s="189">
        <v>0.18730616717362714</v>
      </c>
      <c r="BS37" s="189">
        <v>1.9188647573486772</v>
      </c>
      <c r="BT37" s="189">
        <v>7.7628101332409045</v>
      </c>
      <c r="BU37" s="189">
        <v>0</v>
      </c>
      <c r="BV37" s="189">
        <v>1.0891966046299555</v>
      </c>
      <c r="BW37" s="189">
        <v>1.3661159862187955</v>
      </c>
      <c r="BX37" s="189">
        <v>2.49253998820517</v>
      </c>
      <c r="BY37" s="189">
        <v>3.6725810144888693</v>
      </c>
      <c r="BZ37" s="189">
        <v>2.8504029189540003</v>
      </c>
      <c r="CA37" s="189">
        <v>0.85538449120477444</v>
      </c>
      <c r="CB37" s="189">
        <v>1.3739029547242867</v>
      </c>
      <c r="CC37" s="189">
        <v>5.1462421944583872</v>
      </c>
      <c r="CD37" s="189">
        <v>5.300439402611385</v>
      </c>
      <c r="CE37" s="189">
        <v>2.8545569521658614</v>
      </c>
      <c r="CF37" s="189">
        <v>0.94723327784282763</v>
      </c>
      <c r="CG37" s="189">
        <v>0.85272116250066776</v>
      </c>
      <c r="CH37" s="189">
        <v>2.9385569087674379</v>
      </c>
      <c r="CI37" s="189">
        <v>35.09880922142127</v>
      </c>
      <c r="CJ37" s="189">
        <v>0.1166371515807705</v>
      </c>
      <c r="CK37" s="189">
        <v>0</v>
      </c>
      <c r="CL37" s="189">
        <v>0</v>
      </c>
      <c r="CM37" s="189">
        <v>0</v>
      </c>
      <c r="CN37" s="189">
        <v>0</v>
      </c>
      <c r="CO37" s="189">
        <v>0</v>
      </c>
      <c r="CP37" s="189">
        <v>0</v>
      </c>
      <c r="CQ37" s="189">
        <v>0</v>
      </c>
      <c r="CR37" s="189">
        <v>1.0812175265763382</v>
      </c>
      <c r="CS37" s="189">
        <v>0.10802637737039696</v>
      </c>
      <c r="CT37" s="189">
        <v>0.73112423223383505</v>
      </c>
      <c r="CU37" s="189">
        <v>0</v>
      </c>
      <c r="CW37" s="189">
        <f t="shared" ref="CW37:DQ37" si="180">(BN37*$W37/1000+($AB38-$AB36)*BN$18/1000)/(($W37+$AA37+$AC37)/1000)</f>
        <v>0</v>
      </c>
      <c r="CX37" s="189">
        <f t="shared" si="180"/>
        <v>2.1127902992706113</v>
      </c>
      <c r="CY37" s="189">
        <f t="shared" si="180"/>
        <v>1.4733862853164548</v>
      </c>
      <c r="CZ37" s="189">
        <f t="shared" si="180"/>
        <v>6.2200586009180201</v>
      </c>
      <c r="DA37" s="189">
        <f t="shared" si="180"/>
        <v>0.18730616717362714</v>
      </c>
      <c r="DB37" s="189">
        <f t="shared" si="180"/>
        <v>1.918864757348677</v>
      </c>
      <c r="DC37" s="189">
        <f t="shared" si="180"/>
        <v>7.7628101332409036</v>
      </c>
      <c r="DD37" s="189">
        <f t="shared" si="180"/>
        <v>0</v>
      </c>
      <c r="DE37" s="189">
        <f t="shared" si="180"/>
        <v>1.0891966046299555</v>
      </c>
      <c r="DF37" s="189">
        <f t="shared" si="180"/>
        <v>1.3661159862187955</v>
      </c>
      <c r="DG37" s="189">
        <f t="shared" si="180"/>
        <v>2.49253998820517</v>
      </c>
      <c r="DH37" s="189">
        <f t="shared" si="180"/>
        <v>3.6725810144888693</v>
      </c>
      <c r="DI37" s="189">
        <f t="shared" si="180"/>
        <v>2.8504029189539999</v>
      </c>
      <c r="DJ37" s="189">
        <f t="shared" si="180"/>
        <v>0.85538449120477444</v>
      </c>
      <c r="DK37" s="189">
        <f t="shared" si="180"/>
        <v>1.3739029547242865</v>
      </c>
      <c r="DL37" s="189">
        <f t="shared" si="180"/>
        <v>5.1462421944583872</v>
      </c>
      <c r="DM37" s="189">
        <f t="shared" si="180"/>
        <v>5.300439402611385</v>
      </c>
      <c r="DN37" s="189">
        <f t="shared" si="180"/>
        <v>2.8545569521658609</v>
      </c>
      <c r="DO37" s="189">
        <f t="shared" si="180"/>
        <v>0.94723327784282763</v>
      </c>
      <c r="DP37" s="189">
        <f t="shared" si="180"/>
        <v>0.85272116250066765</v>
      </c>
      <c r="DQ37" s="189">
        <f t="shared" si="180"/>
        <v>2.9385569087674379</v>
      </c>
      <c r="DR37" s="195">
        <f>(CI37*$W37/1000+($AB38-$AB36)*CI$18/1000+2220*(AD38-AD36)/1000)/(($W37+$AA37+$AC37)/1000)</f>
        <v>35.09880922142127</v>
      </c>
      <c r="DS37" s="189">
        <f t="shared" ref="DS37:ED37" si="181">(CJ37*$W37/1000+($AB38-$AB36)*CJ$18/1000)/(($W37+$AA37+$AC37)/1000)</f>
        <v>0.11663715158077048</v>
      </c>
      <c r="DT37" s="189">
        <f t="shared" si="181"/>
        <v>0</v>
      </c>
      <c r="DU37" s="189">
        <f t="shared" si="181"/>
        <v>0</v>
      </c>
      <c r="DV37" s="189">
        <f t="shared" si="181"/>
        <v>0</v>
      </c>
      <c r="DW37" s="189">
        <f t="shared" si="181"/>
        <v>0</v>
      </c>
      <c r="DX37" s="189">
        <f t="shared" si="181"/>
        <v>0</v>
      </c>
      <c r="DY37" s="189">
        <f t="shared" si="181"/>
        <v>0</v>
      </c>
      <c r="DZ37" s="189">
        <f t="shared" si="181"/>
        <v>0</v>
      </c>
      <c r="EA37" s="189">
        <f t="shared" si="181"/>
        <v>1.081217526576338</v>
      </c>
      <c r="EB37" s="189">
        <f t="shared" si="181"/>
        <v>0.10802637737039696</v>
      </c>
      <c r="EC37" s="189">
        <f t="shared" si="181"/>
        <v>0.73112423223383494</v>
      </c>
      <c r="ED37" s="189">
        <f t="shared" si="181"/>
        <v>0</v>
      </c>
      <c r="EE37" s="193" t="s">
        <v>60</v>
      </c>
      <c r="EF37" s="12" t="s">
        <v>45</v>
      </c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95"/>
      <c r="FC37" s="189"/>
      <c r="FD37" s="189"/>
      <c r="FE37" s="189"/>
      <c r="FF37" s="189"/>
      <c r="FG37" s="189"/>
      <c r="FH37" s="189"/>
      <c r="FI37" s="189"/>
      <c r="FJ37" s="189"/>
      <c r="FK37" s="189"/>
      <c r="FL37" s="189"/>
      <c r="FM37" s="189"/>
      <c r="FN37" s="189"/>
      <c r="FO37" s="6"/>
    </row>
    <row r="38" spans="1:171" x14ac:dyDescent="0.2">
      <c r="A38" s="17" t="s">
        <v>60</v>
      </c>
      <c r="B38" s="8" t="s">
        <v>4</v>
      </c>
      <c r="C38" s="28">
        <v>42411</v>
      </c>
      <c r="D38" s="29">
        <v>0.41250000000000003</v>
      </c>
      <c r="E38" s="10">
        <f>F38*24</f>
        <v>14.033333333333331</v>
      </c>
      <c r="F38" s="76">
        <f t="shared" ref="F38:F51" si="182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183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5">
        <v>8.84</v>
      </c>
      <c r="V38" s="60">
        <v>4</v>
      </c>
      <c r="W38" s="71">
        <f t="shared" ref="W38:W51" si="184">W37-V37+Y38+AA38+AC38</f>
        <v>260.5</v>
      </c>
      <c r="X38" s="85">
        <f t="shared" ref="X38:X51" si="185">SUM(V38,X37)</f>
        <v>11.5</v>
      </c>
      <c r="Y38" s="33">
        <v>0</v>
      </c>
      <c r="Z38" s="33">
        <f t="shared" si="175"/>
        <v>0</v>
      </c>
      <c r="AA38" s="33">
        <v>0</v>
      </c>
      <c r="AB38" s="33">
        <f t="shared" si="176"/>
        <v>0</v>
      </c>
      <c r="AC38" s="33">
        <v>0</v>
      </c>
      <c r="AD38" s="33">
        <f t="shared" si="177"/>
        <v>0</v>
      </c>
      <c r="AE38" s="22">
        <f t="shared" si="178"/>
        <v>14.033333333333331</v>
      </c>
      <c r="AF38" s="54">
        <f t="shared" ref="AF38:AF50" si="186">((AE38-AE37)*LN(2)/LN(G38/G37))</f>
        <v>18.420309372544878</v>
      </c>
      <c r="AG38" s="167">
        <f t="shared" si="64"/>
        <v>3.7629508090296679E-2</v>
      </c>
      <c r="AH38"/>
      <c r="AI38" s="22">
        <f t="shared" si="179"/>
        <v>101595000</v>
      </c>
      <c r="AJ38" s="174">
        <f>LN(AI38/AI37)</f>
        <v>0.51282904009556429</v>
      </c>
      <c r="AK38" s="174">
        <f>LN(AI38/AI37)/(AE38-AE37)</f>
        <v>3.654363706144164E-2</v>
      </c>
      <c r="AL38" s="167"/>
      <c r="AM38" s="187">
        <f>(G37+G38)/2*(E38-E37)/24</f>
        <v>0.18126388888888886</v>
      </c>
      <c r="AN38" s="187"/>
      <c r="AO38" s="187"/>
      <c r="AP38" s="174"/>
      <c r="AQ38" s="189">
        <f t="shared" ref="AQ38:AQ51" si="187">(N38*W38/1000+AC38*2220/1000+AA38*180.15/1000)/((W38+AA38+AC38)/1000)</f>
        <v>33.4</v>
      </c>
      <c r="AR38" s="189">
        <f t="shared" ref="AR38:AR51" si="188">(O38*W38/1000)/((W38+AA38+AC38)/1000)</f>
        <v>5</v>
      </c>
      <c r="AS38" s="189">
        <f t="shared" ref="AS38:AS51" si="189">(P38*W38/1000)/((W38+AA38+AC38)/1000)</f>
        <v>5.52</v>
      </c>
      <c r="AT38" s="189">
        <f t="shared" ref="AT38:AT51" si="190">(Q38*W38/1000+AA38*4.16/1000)/((W38+AA38+AC38)/1000)</f>
        <v>1.9199999999999997</v>
      </c>
      <c r="AU38" s="189">
        <f t="shared" ref="AU38:AU51" si="191">(R38*W38/1000)/((W38+AA38+AC38)/1000)</f>
        <v>2.1800000000000002</v>
      </c>
      <c r="AV38" s="190" t="s">
        <v>125</v>
      </c>
      <c r="AW38" s="189">
        <f>-(N38-AQ37)</f>
        <v>2.9999999999999929</v>
      </c>
      <c r="AX38" s="189">
        <f>(O38-AR37)</f>
        <v>5</v>
      </c>
      <c r="AY38" s="189">
        <f>-(P38-AS37)</f>
        <v>0.34000000000000075</v>
      </c>
      <c r="AZ38" s="189">
        <f>-(Q38-AT37)</f>
        <v>0.1899999999999995</v>
      </c>
      <c r="BA38" s="189">
        <f>(R38-AU37)</f>
        <v>0.56000000000000028</v>
      </c>
      <c r="BB38" s="190" t="s">
        <v>125</v>
      </c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89"/>
      <c r="DK38" s="189"/>
      <c r="DL38" s="189"/>
      <c r="DM38" s="189"/>
      <c r="DN38" s="189"/>
      <c r="DO38" s="189"/>
      <c r="DP38" s="189"/>
      <c r="DQ38" s="189"/>
      <c r="DR38" s="195"/>
      <c r="DS38" s="189"/>
      <c r="DT38" s="189"/>
      <c r="DU38" s="189"/>
      <c r="DV38" s="189"/>
      <c r="DW38" s="189"/>
      <c r="DX38" s="189"/>
      <c r="DY38" s="189"/>
      <c r="DZ38" s="189"/>
      <c r="EA38" s="189"/>
      <c r="EB38" s="189"/>
      <c r="EC38" s="189"/>
      <c r="ED38" s="189"/>
      <c r="EE38" s="193" t="s">
        <v>60</v>
      </c>
      <c r="EF38" s="12" t="s">
        <v>4</v>
      </c>
      <c r="EG38" s="189"/>
      <c r="EH38" s="189"/>
      <c r="EI38" s="189"/>
      <c r="EJ38" s="189"/>
      <c r="EK38" s="189"/>
      <c r="EL38" s="189"/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189"/>
      <c r="EY38" s="189"/>
      <c r="EZ38" s="189"/>
      <c r="FA38" s="189"/>
      <c r="FB38" s="195"/>
      <c r="FC38" s="189"/>
      <c r="FD38" s="189"/>
      <c r="FE38" s="189"/>
      <c r="FF38" s="189"/>
      <c r="FG38" s="189"/>
      <c r="FH38" s="189"/>
      <c r="FI38" s="189"/>
      <c r="FJ38" s="189"/>
      <c r="FK38" s="189"/>
      <c r="FL38" s="189"/>
      <c r="FM38" s="189"/>
      <c r="FN38" s="189"/>
      <c r="FO38" s="6"/>
    </row>
    <row r="39" spans="1:171" x14ac:dyDescent="0.2">
      <c r="A39" s="17" t="s">
        <v>60</v>
      </c>
      <c r="B39" s="8" t="s">
        <v>16</v>
      </c>
      <c r="C39" s="28">
        <v>42412</v>
      </c>
      <c r="D39" s="29">
        <v>0.46319444444444446</v>
      </c>
      <c r="E39" s="10">
        <f>F39*24</f>
        <v>39.25</v>
      </c>
      <c r="F39" s="76">
        <f t="shared" si="182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183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5">
        <v>8.75</v>
      </c>
      <c r="V39" s="60">
        <v>39</v>
      </c>
      <c r="W39" s="71">
        <f t="shared" si="184"/>
        <v>256.5</v>
      </c>
      <c r="X39" s="85">
        <f t="shared" si="185"/>
        <v>50.5</v>
      </c>
      <c r="Y39" s="33">
        <v>0</v>
      </c>
      <c r="Z39" s="33">
        <f t="shared" si="175"/>
        <v>0</v>
      </c>
      <c r="AA39" s="33">
        <v>0</v>
      </c>
      <c r="AB39" s="33">
        <f t="shared" si="176"/>
        <v>0</v>
      </c>
      <c r="AC39" s="33">
        <v>0</v>
      </c>
      <c r="AD39" s="33">
        <f t="shared" si="177"/>
        <v>0</v>
      </c>
      <c r="AE39" s="22">
        <f t="shared" si="178"/>
        <v>39.25</v>
      </c>
      <c r="AF39" s="54">
        <f t="shared" si="186"/>
        <v>18.682171323539752</v>
      </c>
      <c r="AG39" s="167">
        <f t="shared" si="64"/>
        <v>3.7102067450081232E-2</v>
      </c>
      <c r="AH39"/>
      <c r="AI39" s="22">
        <f t="shared" si="179"/>
        <v>254961000</v>
      </c>
      <c r="AJ39" s="174">
        <f t="shared" ref="AJ39:AJ51" si="192">LN(AI39/AI38)</f>
        <v>0.92011627095028448</v>
      </c>
      <c r="AK39" s="174">
        <f t="shared" ref="AK39:AK51" si="193">LN(AI39/AI38)/(AE39-AE38)</f>
        <v>3.6488417883025155E-2</v>
      </c>
      <c r="AL39" s="172">
        <f>LN(AI39/AI37)/(AE39-AE37)</f>
        <v>3.6508160790977039E-2</v>
      </c>
      <c r="AM39" s="187">
        <f t="shared" ref="AM39:AM51" si="194">(G38+G39)/2*(E39-E38)/24</f>
        <v>0.72708055555555562</v>
      </c>
      <c r="AN39" s="187">
        <f>AM38+AM39</f>
        <v>0.90834444444444451</v>
      </c>
      <c r="AO39" s="187">
        <f t="shared" ref="AO39" si="195">AM38+AM39</f>
        <v>0.90834444444444451</v>
      </c>
      <c r="AP39" s="174"/>
      <c r="AQ39" s="189">
        <f t="shared" si="187"/>
        <v>31.799999999999994</v>
      </c>
      <c r="AR39" s="189">
        <f t="shared" si="188"/>
        <v>13.6</v>
      </c>
      <c r="AS39" s="189">
        <f t="shared" si="189"/>
        <v>4.29</v>
      </c>
      <c r="AT39" s="189">
        <f t="shared" si="190"/>
        <v>1.9299999999999997</v>
      </c>
      <c r="AU39" s="189">
        <f t="shared" si="191"/>
        <v>3.3699999999999997</v>
      </c>
      <c r="AV39" s="190" t="s">
        <v>127</v>
      </c>
      <c r="AW39" s="189">
        <f t="shared" ref="AW39:AW51" si="196">-(N39-AQ38)</f>
        <v>1.5999999999999979</v>
      </c>
      <c r="AX39" s="189">
        <f t="shared" ref="AX39:AX51" si="197">(O39-AR38)</f>
        <v>8.6</v>
      </c>
      <c r="AY39" s="189">
        <f t="shared" ref="AY39:AY51" si="198">-(P39-AS38)</f>
        <v>1.2299999999999995</v>
      </c>
      <c r="AZ39" s="189">
        <f t="shared" ref="AZ39:AZ51" si="199">-(Q39-AT38)</f>
        <v>-1.0000000000000231E-2</v>
      </c>
      <c r="BA39" s="189">
        <f t="shared" ref="BA39:BA51" si="200">(R39-AU38)</f>
        <v>1.19</v>
      </c>
      <c r="BB39" s="190" t="s">
        <v>127</v>
      </c>
      <c r="BC39" s="189">
        <f>(AW38+AW39)/$AN39</f>
        <v>5.0641582365964837</v>
      </c>
      <c r="BD39" s="189">
        <f>(AX38+AX39)/$AN39</f>
        <v>14.972293916893982</v>
      </c>
      <c r="BE39" s="189">
        <f>(AY38+AY39)/$AN39</f>
        <v>1.7284192242296732</v>
      </c>
      <c r="BF39" s="189">
        <f>(AZ38+AZ39)/$AN39</f>
        <v>0.19816271360594895</v>
      </c>
      <c r="BG39" s="189">
        <f>(BA38+BA39)/$AN39</f>
        <v>1.9265819378356228</v>
      </c>
      <c r="BH39" s="189">
        <f>(AW38+AW39)/$AN39</f>
        <v>5.0641582365964837</v>
      </c>
      <c r="BI39" s="189">
        <f>(AX38+AX39)/$AN39</f>
        <v>14.972293916893982</v>
      </c>
      <c r="BJ39" s="189">
        <f>(AY38+AY39)/$AN39</f>
        <v>1.7284192242296732</v>
      </c>
      <c r="BK39" s="189">
        <f>(AZ38+AZ39)/$AN39</f>
        <v>0.19816271360594895</v>
      </c>
      <c r="BL39" s="189">
        <f>(BA38+BA39)/$AN39</f>
        <v>1.9265819378356228</v>
      </c>
      <c r="BN39" s="189">
        <v>0.72157397035726734</v>
      </c>
      <c r="BO39" s="189">
        <v>1.9770310441272434</v>
      </c>
      <c r="BP39" s="189">
        <v>1.5745425687440044</v>
      </c>
      <c r="BQ39" s="189">
        <v>4.9801970449385315</v>
      </c>
      <c r="BR39" s="189">
        <v>0.11721602400090861</v>
      </c>
      <c r="BS39" s="189">
        <v>1.9589820809909795</v>
      </c>
      <c r="BT39" s="189">
        <v>4.6853608055664981</v>
      </c>
      <c r="BU39" s="189">
        <v>0.14884223299977875</v>
      </c>
      <c r="BV39" s="189">
        <v>1.0354069025965851</v>
      </c>
      <c r="BW39" s="189">
        <v>1.343512266170481</v>
      </c>
      <c r="BX39" s="189">
        <v>2.4108981222960093</v>
      </c>
      <c r="BY39" s="189">
        <v>3.5198559919295453</v>
      </c>
      <c r="BZ39" s="189">
        <v>2.6456593034892792</v>
      </c>
      <c r="CA39" s="189">
        <v>0.7896769992857029</v>
      </c>
      <c r="CB39" s="189">
        <v>1.368907956287176</v>
      </c>
      <c r="CC39" s="189">
        <v>5.4188727157763763</v>
      </c>
      <c r="CD39" s="189">
        <v>4.4012423378849812</v>
      </c>
      <c r="CE39" s="189">
        <v>2.746268630598697</v>
      </c>
      <c r="CF39" s="189">
        <v>0.89813668330571783</v>
      </c>
      <c r="CG39" s="189">
        <v>0.9080341945919127</v>
      </c>
      <c r="CH39" s="189">
        <v>2.8398677140977502</v>
      </c>
      <c r="CI39" s="189">
        <v>36.868166140863778</v>
      </c>
      <c r="CJ39" s="189">
        <v>0.21139419662756717</v>
      </c>
      <c r="CK39" s="189">
        <v>5.554782349310447E-2</v>
      </c>
      <c r="CL39" s="189">
        <v>5.2517542017026908E-2</v>
      </c>
      <c r="CM39" s="189">
        <v>0</v>
      </c>
      <c r="CN39" s="189">
        <v>0.45837637993888669</v>
      </c>
      <c r="CO39" s="189">
        <v>0</v>
      </c>
      <c r="CP39" s="189">
        <v>0</v>
      </c>
      <c r="CQ39" s="189">
        <v>8.2847573861042072</v>
      </c>
      <c r="CR39" s="189">
        <v>0.71199402979401927</v>
      </c>
      <c r="CS39" s="189">
        <v>0.41369881867526426</v>
      </c>
      <c r="CT39" s="189">
        <v>2.1584349132063068</v>
      </c>
      <c r="CU39" s="189">
        <v>0</v>
      </c>
      <c r="CW39" s="189">
        <f t="shared" ref="CW39:DQ39" si="201">(BN39*$W39/1000+($AB40-$AB38)*BN$18/1000)/(($W39+$AA39+$AC39)/1000)</f>
        <v>0.73225523420602656</v>
      </c>
      <c r="CX39" s="189">
        <f t="shared" si="201"/>
        <v>2.0724943811373295</v>
      </c>
      <c r="CY39" s="189">
        <f t="shared" si="201"/>
        <v>1.6420110626108713</v>
      </c>
      <c r="CZ39" s="189">
        <f t="shared" si="201"/>
        <v>5.2515712215082626</v>
      </c>
      <c r="DA39" s="189">
        <f t="shared" si="201"/>
        <v>0.12719798688032949</v>
      </c>
      <c r="DB39" s="189">
        <f t="shared" si="201"/>
        <v>2.023887367424924</v>
      </c>
      <c r="DC39" s="189">
        <f t="shared" si="201"/>
        <v>4.6853608055664981</v>
      </c>
      <c r="DD39" s="189">
        <f t="shared" si="201"/>
        <v>0.15676502595945638</v>
      </c>
      <c r="DE39" s="189">
        <f t="shared" si="201"/>
        <v>1.0846800809862738</v>
      </c>
      <c r="DF39" s="189">
        <f t="shared" si="201"/>
        <v>1.3766690648835402</v>
      </c>
      <c r="DG39" s="189">
        <f t="shared" si="201"/>
        <v>2.545023418861998</v>
      </c>
      <c r="DH39" s="189">
        <f t="shared" si="201"/>
        <v>3.7045581992268368</v>
      </c>
      <c r="DI39" s="189">
        <f t="shared" si="201"/>
        <v>2.7833187695120585</v>
      </c>
      <c r="DJ39" s="189">
        <f t="shared" si="201"/>
        <v>0.84692019927532813</v>
      </c>
      <c r="DK39" s="189">
        <f t="shared" si="201"/>
        <v>1.4301088949412817</v>
      </c>
      <c r="DL39" s="189">
        <f t="shared" si="201"/>
        <v>5.5905560740447662</v>
      </c>
      <c r="DM39" s="189">
        <f t="shared" si="201"/>
        <v>4.6363844779492149</v>
      </c>
      <c r="DN39" s="189">
        <f t="shared" si="201"/>
        <v>2.8574629071423203</v>
      </c>
      <c r="DO39" s="189">
        <f t="shared" si="201"/>
        <v>0.95095380003047547</v>
      </c>
      <c r="DP39" s="189">
        <f t="shared" si="201"/>
        <v>0.93676152029688875</v>
      </c>
      <c r="DQ39" s="189">
        <f t="shared" si="201"/>
        <v>2.9687293263056107</v>
      </c>
      <c r="DR39" s="195">
        <f>(CI39*$W39/1000+($AB40-$AB38)*CI$18/1000+2220*(AD40-AD38)/1000)/(($W39+$AA39+$AC39)/1000)</f>
        <v>53.525449109410715</v>
      </c>
      <c r="DS39" s="189">
        <f t="shared" ref="DS39:ED39" si="202">(CJ39*$W39/1000+($AB40-$AB38)*CJ$18/1000)/(($W39+$AA39+$AC39)/1000)</f>
        <v>0.22529837950362866</v>
      </c>
      <c r="DT39" s="189">
        <f t="shared" si="202"/>
        <v>5.554782349310447E-2</v>
      </c>
      <c r="DU39" s="189">
        <f t="shared" si="202"/>
        <v>5.3345298839152518E-2</v>
      </c>
      <c r="DV39" s="189">
        <f t="shared" si="202"/>
        <v>0</v>
      </c>
      <c r="DW39" s="189">
        <f t="shared" si="202"/>
        <v>0.45837637993888669</v>
      </c>
      <c r="DX39" s="189">
        <f t="shared" si="202"/>
        <v>0</v>
      </c>
      <c r="DY39" s="189">
        <f t="shared" si="202"/>
        <v>0</v>
      </c>
      <c r="DZ39" s="189">
        <f t="shared" si="202"/>
        <v>8.2847573861042072</v>
      </c>
      <c r="EA39" s="189">
        <f t="shared" si="202"/>
        <v>0.75811986934326181</v>
      </c>
      <c r="EB39" s="189">
        <f t="shared" si="202"/>
        <v>0.4154173691745226</v>
      </c>
      <c r="EC39" s="189">
        <f t="shared" si="202"/>
        <v>2.1584349132063068</v>
      </c>
      <c r="ED39" s="189">
        <f t="shared" si="202"/>
        <v>0</v>
      </c>
      <c r="EE39" s="193" t="s">
        <v>60</v>
      </c>
      <c r="EF39" s="12" t="s">
        <v>16</v>
      </c>
      <c r="EG39" s="189">
        <f t="shared" ref="EG39" si="203">BN39-CW37</f>
        <v>0.72157397035726734</v>
      </c>
      <c r="EH39" s="189">
        <f t="shared" ref="EH39" si="204">BO39-CX37</f>
        <v>-0.13575925514336795</v>
      </c>
      <c r="EI39" s="189">
        <f t="shared" ref="EI39" si="205">BP39-CY37</f>
        <v>0.10115628342754968</v>
      </c>
      <c r="EJ39" s="189">
        <f t="shared" ref="EJ39" si="206">BQ39-CZ37</f>
        <v>-1.2398615559794885</v>
      </c>
      <c r="EK39" s="189">
        <f t="shared" ref="EK39" si="207">BR39-DA37</f>
        <v>-7.0090143172718528E-2</v>
      </c>
      <c r="EL39" s="189">
        <f t="shared" ref="EL39" si="208">BS39-DB37</f>
        <v>4.0117323642302471E-2</v>
      </c>
      <c r="EM39" s="189">
        <f t="shared" ref="EM39" si="209">BT39-DC37</f>
        <v>-3.0774493276744055</v>
      </c>
      <c r="EN39" s="189">
        <f t="shared" ref="EN39" si="210">BU39-DD37</f>
        <v>0.14884223299977875</v>
      </c>
      <c r="EO39" s="189">
        <f t="shared" ref="EO39" si="211">BV39-DE37</f>
        <v>-5.3789702033370412E-2</v>
      </c>
      <c r="EP39" s="189">
        <f t="shared" ref="EP39" si="212">BW39-DF37</f>
        <v>-2.2603720048314457E-2</v>
      </c>
      <c r="EQ39" s="189">
        <f t="shared" ref="EQ39" si="213">BX39-DG37</f>
        <v>-8.1641865909160671E-2</v>
      </c>
      <c r="ER39" s="189">
        <f t="shared" ref="ER39" si="214">BY39-DH37</f>
        <v>-0.15272502255932396</v>
      </c>
      <c r="ES39" s="189">
        <f t="shared" ref="ES39" si="215">BZ39-DI37</f>
        <v>-0.20474361546472064</v>
      </c>
      <c r="ET39" s="189">
        <f t="shared" ref="ET39" si="216">CA39-DJ37</f>
        <v>-6.5707491919071548E-2</v>
      </c>
      <c r="EU39" s="189">
        <f t="shared" ref="EU39" si="217">CB39-DK37</f>
        <v>-4.9949984371104872E-3</v>
      </c>
      <c r="EV39" s="189">
        <f t="shared" ref="EV39" si="218">CC39-DL37</f>
        <v>0.27263052131798915</v>
      </c>
      <c r="EW39" s="189">
        <f t="shared" ref="EW39" si="219">CD39-DM37</f>
        <v>-0.89919706472640382</v>
      </c>
      <c r="EX39" s="189">
        <f t="shared" ref="EX39" si="220">CE39-DN37</f>
        <v>-0.10828832156716395</v>
      </c>
      <c r="EY39" s="189">
        <f t="shared" ref="EY39" si="221">CF39-DO37</f>
        <v>-4.9096594537109794E-2</v>
      </c>
      <c r="EZ39" s="189">
        <f t="shared" ref="EZ39" si="222">CG39-DP37</f>
        <v>5.5313032091245051E-2</v>
      </c>
      <c r="FA39" s="189">
        <f>CH39-DQ37</f>
        <v>-9.868919466968773E-2</v>
      </c>
      <c r="FB39" s="195">
        <f>CI39-DR37</f>
        <v>1.7693569194425081</v>
      </c>
      <c r="FC39" s="189">
        <f t="shared" ref="FC39" si="223">CJ39-DS37</f>
        <v>9.475704504679669E-2</v>
      </c>
      <c r="FD39" s="189">
        <f t="shared" ref="FD39" si="224">CK39-DT37</f>
        <v>5.554782349310447E-2</v>
      </c>
      <c r="FE39" s="189">
        <f t="shared" ref="FE39" si="225">CL39-DU37</f>
        <v>5.2517542017026908E-2</v>
      </c>
      <c r="FF39" s="189">
        <f t="shared" ref="FF39" si="226">CM39-DV37</f>
        <v>0</v>
      </c>
      <c r="FG39" s="189">
        <f t="shared" ref="FG39" si="227">CN39-DW37</f>
        <v>0.45837637993888669</v>
      </c>
      <c r="FH39" s="189">
        <f t="shared" ref="FH39" si="228">CO39-DX37</f>
        <v>0</v>
      </c>
      <c r="FI39" s="189">
        <f t="shared" ref="FI39" si="229">CP39-DY37</f>
        <v>0</v>
      </c>
      <c r="FJ39" s="189">
        <f t="shared" ref="FJ39" si="230">CQ39-DZ37</f>
        <v>8.2847573861042072</v>
      </c>
      <c r="FK39" s="189">
        <f t="shared" ref="FK39" si="231">CR39-EA37</f>
        <v>-0.36922349678231869</v>
      </c>
      <c r="FL39" s="189">
        <f t="shared" ref="FL39" si="232">CS39-EB37</f>
        <v>0.30567244130486732</v>
      </c>
      <c r="FM39" s="189">
        <f t="shared" ref="FM39" si="233">CT39-EC37</f>
        <v>1.4273106809724718</v>
      </c>
      <c r="FN39" s="189">
        <f t="shared" ref="FN39" si="234">CU39-ED37</f>
        <v>0</v>
      </c>
      <c r="FO39" s="199">
        <f>BA38+BA39</f>
        <v>1.7500000000000002</v>
      </c>
    </row>
    <row r="40" spans="1:171" x14ac:dyDescent="0.2">
      <c r="A40" s="17" t="s">
        <v>60</v>
      </c>
      <c r="B40" s="8" t="s">
        <v>17</v>
      </c>
      <c r="C40" s="28">
        <v>42413</v>
      </c>
      <c r="D40" s="29">
        <v>0.375</v>
      </c>
      <c r="E40" s="10">
        <f t="shared" ref="E40:E50" si="235">F40*24</f>
        <v>61.133333333333326</v>
      </c>
      <c r="F40" s="76">
        <f t="shared" si="182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183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5">
        <v>8.74</v>
      </c>
      <c r="V40" s="60">
        <v>4</v>
      </c>
      <c r="W40" s="71">
        <f t="shared" si="184"/>
        <v>223.1</v>
      </c>
      <c r="X40" s="85">
        <f t="shared" si="185"/>
        <v>54.5</v>
      </c>
      <c r="Y40" s="33">
        <v>0</v>
      </c>
      <c r="Z40" s="33">
        <f t="shared" si="175"/>
        <v>0</v>
      </c>
      <c r="AA40" s="33">
        <v>4</v>
      </c>
      <c r="AB40" s="33">
        <f t="shared" si="176"/>
        <v>4</v>
      </c>
      <c r="AC40" s="33">
        <v>1.6</v>
      </c>
      <c r="AD40" s="33">
        <f t="shared" si="177"/>
        <v>1.6</v>
      </c>
      <c r="AE40" s="22">
        <f t="shared" si="178"/>
        <v>61.133333333333326</v>
      </c>
      <c r="AF40" s="54">
        <f t="shared" si="186"/>
        <v>15.967984028837455</v>
      </c>
      <c r="AG40" s="167">
        <f t="shared" si="64"/>
        <v>4.3408559233786365E-2</v>
      </c>
      <c r="AH40"/>
      <c r="AI40" s="22">
        <f t="shared" si="179"/>
        <v>573367000</v>
      </c>
      <c r="AJ40" s="174">
        <f t="shared" si="192"/>
        <v>0.81041540806035406</v>
      </c>
      <c r="AK40" s="174">
        <f t="shared" si="193"/>
        <v>3.7033453529033707E-2</v>
      </c>
      <c r="AL40" s="172"/>
      <c r="AM40" s="187">
        <f t="shared" si="194"/>
        <v>1.6248374999999993</v>
      </c>
      <c r="AN40" s="187"/>
      <c r="AO40" s="187"/>
      <c r="AP40" s="174"/>
      <c r="AQ40" s="189">
        <f t="shared" si="187"/>
        <v>47.264669873196326</v>
      </c>
      <c r="AR40" s="189">
        <f t="shared" si="188"/>
        <v>21.558854394403149</v>
      </c>
      <c r="AS40" s="189">
        <f t="shared" si="189"/>
        <v>3.2484608657630085</v>
      </c>
      <c r="AT40" s="189">
        <f t="shared" si="190"/>
        <v>2.3944818539571489</v>
      </c>
      <c r="AU40" s="189">
        <f t="shared" si="191"/>
        <v>4.8970791429820721</v>
      </c>
      <c r="AV40" s="190" t="s">
        <v>126</v>
      </c>
      <c r="AW40" s="189">
        <f t="shared" si="196"/>
        <v>2.4999999999999929</v>
      </c>
      <c r="AX40" s="189">
        <f t="shared" si="197"/>
        <v>8.5000000000000018</v>
      </c>
      <c r="AY40" s="189">
        <f t="shared" si="198"/>
        <v>0.96</v>
      </c>
      <c r="AZ40" s="189">
        <f t="shared" si="199"/>
        <v>-0.45000000000000018</v>
      </c>
      <c r="BA40" s="189">
        <f t="shared" si="200"/>
        <v>1.65</v>
      </c>
      <c r="BB40" s="190" t="s">
        <v>126</v>
      </c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95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193" t="s">
        <v>60</v>
      </c>
      <c r="EF40" s="12" t="s">
        <v>17</v>
      </c>
      <c r="EG40" s="189"/>
      <c r="EH40" s="189"/>
      <c r="EI40" s="189"/>
      <c r="EJ40" s="189"/>
      <c r="EK40" s="189"/>
      <c r="EL40" s="189"/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95"/>
      <c r="FC40" s="189"/>
      <c r="FD40" s="189"/>
      <c r="FE40" s="189"/>
      <c r="FF40" s="189"/>
      <c r="FG40" s="189"/>
      <c r="FH40" s="189"/>
      <c r="FI40" s="189"/>
      <c r="FJ40" s="189"/>
      <c r="FK40" s="189"/>
      <c r="FL40" s="189"/>
      <c r="FM40" s="189"/>
      <c r="FN40" s="189"/>
      <c r="FO40" s="6"/>
    </row>
    <row r="41" spans="1:171" x14ac:dyDescent="0.2">
      <c r="A41" s="17" t="s">
        <v>60</v>
      </c>
      <c r="B41" s="16" t="s">
        <v>18</v>
      </c>
      <c r="C41" s="28">
        <v>42414</v>
      </c>
      <c r="D41" s="29">
        <v>0.41736111111111113</v>
      </c>
      <c r="E41" s="10">
        <f t="shared" si="235"/>
        <v>86.149999999999991</v>
      </c>
      <c r="F41" s="76">
        <f t="shared" si="182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183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5">
        <v>7.97</v>
      </c>
      <c r="V41" s="60">
        <v>10</v>
      </c>
      <c r="W41" s="71">
        <f t="shared" si="184"/>
        <v>231.3</v>
      </c>
      <c r="X41" s="85">
        <f t="shared" si="185"/>
        <v>64.5</v>
      </c>
      <c r="Y41" s="33">
        <v>2.9</v>
      </c>
      <c r="Z41" s="33">
        <f t="shared" si="175"/>
        <v>2.9</v>
      </c>
      <c r="AA41" s="33">
        <v>8</v>
      </c>
      <c r="AB41" s="33">
        <f t="shared" si="176"/>
        <v>12</v>
      </c>
      <c r="AC41" s="33">
        <v>1.3</v>
      </c>
      <c r="AD41" s="33">
        <f t="shared" si="177"/>
        <v>2.9000000000000004</v>
      </c>
      <c r="AE41" s="22">
        <f t="shared" si="178"/>
        <v>86.149999999999991</v>
      </c>
      <c r="AF41" s="54">
        <f t="shared" si="186"/>
        <v>21.626370249080633</v>
      </c>
      <c r="AG41" s="167">
        <f t="shared" si="64"/>
        <v>3.2051017927495803E-2</v>
      </c>
      <c r="AH41"/>
      <c r="AI41" s="22">
        <f t="shared" si="179"/>
        <v>1325349000.0000002</v>
      </c>
      <c r="AJ41" s="174">
        <f t="shared" si="192"/>
        <v>0.83790509961842663</v>
      </c>
      <c r="AK41" s="174">
        <f t="shared" si="193"/>
        <v>3.3493874734913789E-2</v>
      </c>
      <c r="AL41" s="172">
        <f>LN(AI41/AI39)/(AE41-AE39)</f>
        <v>3.5145426602959086E-2</v>
      </c>
      <c r="AM41" s="187">
        <f t="shared" si="194"/>
        <v>4.3257986111111117</v>
      </c>
      <c r="AN41" s="187">
        <f>AM40+AM41</f>
        <v>5.9506361111111108</v>
      </c>
      <c r="AO41" s="187">
        <f t="shared" ref="AO41" si="236">AM40+AM41</f>
        <v>5.9506361111111108</v>
      </c>
      <c r="AP41" s="174"/>
      <c r="AQ41" s="189">
        <f t="shared" si="187"/>
        <v>47.979052369077301</v>
      </c>
      <c r="AR41" s="189">
        <f t="shared" si="188"/>
        <v>30.282418952618453</v>
      </c>
      <c r="AS41" s="189">
        <f t="shared" si="189"/>
        <v>1.3843391521197004</v>
      </c>
      <c r="AT41" s="189">
        <f t="shared" si="190"/>
        <v>2.5416874480465501</v>
      </c>
      <c r="AU41" s="189">
        <f t="shared" si="191"/>
        <v>6.6909725685785535</v>
      </c>
      <c r="AV41" s="190" t="s">
        <v>128</v>
      </c>
      <c r="AW41" s="189">
        <f t="shared" si="196"/>
        <v>16.064669873196326</v>
      </c>
      <c r="AX41" s="189">
        <f t="shared" si="197"/>
        <v>9.9411456055968515</v>
      </c>
      <c r="AY41" s="189">
        <f t="shared" si="198"/>
        <v>1.8084608657630086</v>
      </c>
      <c r="AZ41" s="189">
        <f t="shared" si="199"/>
        <v>-0.10551814604285115</v>
      </c>
      <c r="BA41" s="189">
        <f t="shared" si="200"/>
        <v>2.0629208570179278</v>
      </c>
      <c r="BB41" s="190" t="s">
        <v>128</v>
      </c>
      <c r="BC41" s="189">
        <f>(AW40+AW41)/$AN41</f>
        <v>3.1197790499291509</v>
      </c>
      <c r="BD41" s="189">
        <f>(AX40+AX41)/$AN41</f>
        <v>3.0990208880632588</v>
      </c>
      <c r="BE41" s="189">
        <f>(AY40+AY41)/$AN41</f>
        <v>0.46523780215592409</v>
      </c>
      <c r="BF41" s="189">
        <f>(AZ40+AZ41)/$AN41</f>
        <v>-9.335441382570514E-2</v>
      </c>
      <c r="BG41" s="189">
        <f>(BA40+BA41)/$AN41</f>
        <v>0.62395360557926072</v>
      </c>
      <c r="BH41" s="189">
        <f>(AW40+AW41)/$AN41</f>
        <v>3.1197790499291509</v>
      </c>
      <c r="BI41" s="189">
        <f>(AX40+AX41)/$AN41</f>
        <v>3.0990208880632588</v>
      </c>
      <c r="BJ41" s="189">
        <f>(AY40+AY41)/$AN41</f>
        <v>0.46523780215592409</v>
      </c>
      <c r="BK41" s="189">
        <f>(AZ40+AZ41)/$AN41</f>
        <v>-9.335441382570514E-2</v>
      </c>
      <c r="BL41" s="189">
        <f>(BA40+BA41)/$AN41</f>
        <v>0.62395360557926072</v>
      </c>
      <c r="BN41" s="189">
        <v>2.5783430002886623</v>
      </c>
      <c r="BO41" s="189">
        <v>1.55189798535763</v>
      </c>
      <c r="BP41" s="189">
        <v>2.3292425890804345</v>
      </c>
      <c r="BQ41" s="189">
        <v>2.1598146212250788</v>
      </c>
      <c r="BR41" s="189">
        <v>1.9520577939463216E-2</v>
      </c>
      <c r="BS41" s="189">
        <v>2.5491417456566561</v>
      </c>
      <c r="BT41" s="189">
        <v>1.1769197831702445</v>
      </c>
      <c r="BU41" s="189">
        <v>0.64552536887974377</v>
      </c>
      <c r="BV41" s="189">
        <v>0.89217037403470367</v>
      </c>
      <c r="BW41" s="189">
        <v>1.3071683326786443</v>
      </c>
      <c r="BX41" s="189">
        <v>2.1143612530324249</v>
      </c>
      <c r="BY41" s="189">
        <v>2.9715778020579879</v>
      </c>
      <c r="BZ41" s="189">
        <v>2.0397191821713805</v>
      </c>
      <c r="CA41" s="189">
        <v>0.58988067717043169</v>
      </c>
      <c r="CB41" s="189">
        <v>1.1438292797084666</v>
      </c>
      <c r="CC41" s="189">
        <v>4.4756392926828177</v>
      </c>
      <c r="CD41" s="189">
        <v>2.8388443729293344</v>
      </c>
      <c r="CE41" s="189">
        <v>2.3307713405915926</v>
      </c>
      <c r="CF41" s="189">
        <v>0.84400948250380459</v>
      </c>
      <c r="CG41" s="189">
        <v>0.5723011223371558</v>
      </c>
      <c r="CH41" s="189">
        <v>2.3202335572306354</v>
      </c>
      <c r="CI41" s="189">
        <v>35.016158509748472</v>
      </c>
      <c r="CJ41" s="189">
        <v>0.27565084975036902</v>
      </c>
      <c r="CK41" s="189">
        <v>0.11019094474142914</v>
      </c>
      <c r="CL41" s="189">
        <v>0.1919727109260016</v>
      </c>
      <c r="CM41" s="189">
        <v>0.24779006429345948</v>
      </c>
      <c r="CN41" s="189">
        <v>1.4540353695289971</v>
      </c>
      <c r="CO41" s="189">
        <v>0</v>
      </c>
      <c r="CP41" s="189">
        <v>2.6734056531124029E-2</v>
      </c>
      <c r="CQ41" s="189">
        <v>34.746220225128475</v>
      </c>
      <c r="CR41" s="189">
        <v>0.92745130349151961</v>
      </c>
      <c r="CS41" s="189">
        <v>2.4433092981393099</v>
      </c>
      <c r="CT41" s="189">
        <v>2.6981608767071066</v>
      </c>
      <c r="CU41" s="189">
        <v>0</v>
      </c>
      <c r="CW41" s="189">
        <f t="shared" ref="CW41:DQ41" si="237">(BN41*$W41/1000+($AB42-$AB40)*BN$18/1000)/(($W41+$AA41+$AC41)/1000)</f>
        <v>2.5373250975867929</v>
      </c>
      <c r="CX41" s="189">
        <f t="shared" si="237"/>
        <v>2.0160377623446304</v>
      </c>
      <c r="CY41" s="189">
        <f t="shared" si="237"/>
        <v>2.6096342665839107</v>
      </c>
      <c r="CZ41" s="189">
        <f t="shared" si="237"/>
        <v>3.5662661046698347</v>
      </c>
      <c r="DA41" s="189">
        <f t="shared" si="237"/>
        <v>7.357037860366096E-2</v>
      </c>
      <c r="DB41" s="189">
        <f t="shared" si="237"/>
        <v>2.8069607087176403</v>
      </c>
      <c r="DC41" s="189">
        <f t="shared" si="237"/>
        <v>1.1314278713519432</v>
      </c>
      <c r="DD41" s="189">
        <f t="shared" si="237"/>
        <v>0.6640724407805273</v>
      </c>
      <c r="DE41" s="189">
        <f t="shared" si="237"/>
        <v>1.1282113230986943</v>
      </c>
      <c r="DF41" s="189">
        <f t="shared" si="237"/>
        <v>1.4386838633771979</v>
      </c>
      <c r="DG41" s="189">
        <f t="shared" si="237"/>
        <v>2.7690271049777921</v>
      </c>
      <c r="DH41" s="189">
        <f t="shared" si="237"/>
        <v>3.870793615546769</v>
      </c>
      <c r="DI41" s="189">
        <f t="shared" si="237"/>
        <v>2.7166739815697474</v>
      </c>
      <c r="DJ41" s="189">
        <f t="shared" si="237"/>
        <v>0.88136424245975109</v>
      </c>
      <c r="DK41" s="189">
        <f t="shared" si="237"/>
        <v>1.4356301842692247</v>
      </c>
      <c r="DL41" s="189">
        <f t="shared" si="237"/>
        <v>5.2452402019373308</v>
      </c>
      <c r="DM41" s="189">
        <f t="shared" si="237"/>
        <v>4.0201229922273747</v>
      </c>
      <c r="DN41" s="189">
        <f t="shared" si="237"/>
        <v>2.8511731942479117</v>
      </c>
      <c r="DO41" s="189">
        <f t="shared" si="237"/>
        <v>1.1013694267191054</v>
      </c>
      <c r="DP41" s="189">
        <f t="shared" si="237"/>
        <v>0.70790244667379398</v>
      </c>
      <c r="DQ41" s="189">
        <f t="shared" si="237"/>
        <v>2.9380423523429946</v>
      </c>
      <c r="DR41" s="195">
        <f>(CI41*$W41/1000+($AB42-$AB40)*CI$18/1000+2220*(AD42-AD40)/1000)/(($W41+$AA41+$AC41)/1000)</f>
        <v>67.540697558940593</v>
      </c>
      <c r="DS41" s="189">
        <f t="shared" ref="DS41:ED41" si="238">(CJ41*$W41/1000+($AB42-$AB40)*CJ$18/1000)/(($W41+$AA41+$AC41)/1000)</f>
        <v>0.34133466135480334</v>
      </c>
      <c r="DT41" s="189">
        <f t="shared" si="238"/>
        <v>0.10593169376015193</v>
      </c>
      <c r="DU41" s="189">
        <f t="shared" si="238"/>
        <v>0.18909698298126165</v>
      </c>
      <c r="DV41" s="189">
        <f t="shared" si="238"/>
        <v>0.23821214410256514</v>
      </c>
      <c r="DW41" s="189">
        <f t="shared" si="238"/>
        <v>1.397832007365158</v>
      </c>
      <c r="DX41" s="189">
        <f t="shared" si="238"/>
        <v>0</v>
      </c>
      <c r="DY41" s="189">
        <f t="shared" si="238"/>
        <v>2.5700695243761375E-2</v>
      </c>
      <c r="DZ41" s="189">
        <f t="shared" si="238"/>
        <v>33.403161837374128</v>
      </c>
      <c r="EA41" s="189">
        <f t="shared" si="238"/>
        <v>1.1448485760438452</v>
      </c>
      <c r="EB41" s="189">
        <f t="shared" si="238"/>
        <v>2.3583025889666671</v>
      </c>
      <c r="EC41" s="189">
        <f t="shared" si="238"/>
        <v>2.5938678752383777</v>
      </c>
      <c r="ED41" s="189">
        <f t="shared" si="238"/>
        <v>0</v>
      </c>
      <c r="EE41" s="193" t="s">
        <v>60</v>
      </c>
      <c r="EF41" s="12" t="s">
        <v>18</v>
      </c>
      <c r="EG41" s="189">
        <f t="shared" ref="EG41" si="239">BN41-CW39</f>
        <v>1.8460877660826358</v>
      </c>
      <c r="EH41" s="189">
        <f t="shared" ref="EH41" si="240">BO41-CX39</f>
        <v>-0.52059639577969952</v>
      </c>
      <c r="EI41" s="189">
        <f t="shared" ref="EI41" si="241">BP41-CY39</f>
        <v>0.6872315264695632</v>
      </c>
      <c r="EJ41" s="189">
        <f t="shared" ref="EJ41" si="242">BQ41-CZ39</f>
        <v>-3.0917566002831838</v>
      </c>
      <c r="EK41" s="189">
        <f t="shared" ref="EK41" si="243">BR41-DA39</f>
        <v>-0.10767740894086628</v>
      </c>
      <c r="EL41" s="189">
        <f t="shared" ref="EL41" si="244">BS41-DB39</f>
        <v>0.52525437823173204</v>
      </c>
      <c r="EM41" s="189">
        <f t="shared" ref="EM41" si="245">BT41-DC39</f>
        <v>-3.5084410223962537</v>
      </c>
      <c r="EN41" s="189">
        <f t="shared" ref="EN41" si="246">BU41-DD39</f>
        <v>0.48876034292028736</v>
      </c>
      <c r="EO41" s="189">
        <f t="shared" ref="EO41" si="247">BV41-DE39</f>
        <v>-0.1925097069515701</v>
      </c>
      <c r="EP41" s="189">
        <f t="shared" ref="EP41" si="248">BW41-DF39</f>
        <v>-6.9500732204895943E-2</v>
      </c>
      <c r="EQ41" s="189">
        <f t="shared" ref="EQ41" si="249">BX41-DG39</f>
        <v>-0.43066216582957306</v>
      </c>
      <c r="ER41" s="189">
        <f t="shared" ref="ER41" si="250">BY41-DH39</f>
        <v>-0.73298039716884889</v>
      </c>
      <c r="ES41" s="189">
        <f t="shared" ref="ES41" si="251">BZ41-DI39</f>
        <v>-0.74359958734067799</v>
      </c>
      <c r="ET41" s="189">
        <f t="shared" ref="ET41" si="252">CA41-DJ39</f>
        <v>-0.25703952210489645</v>
      </c>
      <c r="EU41" s="189">
        <f t="shared" ref="EU41" si="253">CB41-DK39</f>
        <v>-0.28627961523281509</v>
      </c>
      <c r="EV41" s="189">
        <f t="shared" ref="EV41" si="254">CC41-DL39</f>
        <v>-1.1149167813619485</v>
      </c>
      <c r="EW41" s="189">
        <f t="shared" ref="EW41" si="255">CD41-DM39</f>
        <v>-1.7975401050198805</v>
      </c>
      <c r="EX41" s="189">
        <f t="shared" ref="EX41" si="256">CE41-DN39</f>
        <v>-0.52669156655072769</v>
      </c>
      <c r="EY41" s="189">
        <f t="shared" ref="EY41" si="257">CF41-DO39</f>
        <v>-0.10694431752667088</v>
      </c>
      <c r="EZ41" s="189">
        <f t="shared" ref="EZ41" si="258">CG41-DP39</f>
        <v>-0.36446039795973295</v>
      </c>
      <c r="FA41" s="189">
        <f t="shared" ref="FA41" si="259">CH41-DQ39</f>
        <v>-0.6484957690749753</v>
      </c>
      <c r="FB41" s="195">
        <f>CI41-DR39</f>
        <v>-18.509290599662243</v>
      </c>
      <c r="FC41" s="189">
        <f t="shared" ref="FC41" si="260">CJ41-DS39</f>
        <v>5.0352470246740361E-2</v>
      </c>
      <c r="FD41" s="189">
        <f t="shared" ref="FD41" si="261">CK41-DT39</f>
        <v>5.4643121248324669E-2</v>
      </c>
      <c r="FE41" s="189">
        <f t="shared" ref="FE41" si="262">CL41-DU39</f>
        <v>0.13862741208684909</v>
      </c>
      <c r="FF41" s="189">
        <f t="shared" ref="FF41" si="263">CM41-DV39</f>
        <v>0.24779006429345948</v>
      </c>
      <c r="FG41" s="189">
        <f t="shared" ref="FG41" si="264">CN41-DW39</f>
        <v>0.99565898959011045</v>
      </c>
      <c r="FH41" s="189">
        <f t="shared" ref="FH41" si="265">CO41-DX39</f>
        <v>0</v>
      </c>
      <c r="FI41" s="189">
        <f t="shared" ref="FI41" si="266">CP41-DY39</f>
        <v>2.6734056531124029E-2</v>
      </c>
      <c r="FJ41" s="189">
        <f t="shared" ref="FJ41" si="267">CQ41-DZ39</f>
        <v>26.461462839024268</v>
      </c>
      <c r="FK41" s="189">
        <f t="shared" ref="FK41" si="268">CR41-EA39</f>
        <v>0.1693314341482578</v>
      </c>
      <c r="FL41" s="189">
        <f t="shared" ref="FL41" si="269">CS41-EB39</f>
        <v>2.0278919289647872</v>
      </c>
      <c r="FM41" s="189">
        <f t="shared" ref="FM41" si="270">CT41-EC39</f>
        <v>0.53972596350079982</v>
      </c>
      <c r="FN41" s="189">
        <f t="shared" ref="FN41" si="271">CU41-ED39</f>
        <v>0</v>
      </c>
      <c r="FO41" s="199">
        <f>BA40+BA41</f>
        <v>3.7129208570179277</v>
      </c>
    </row>
    <row r="42" spans="1:171" x14ac:dyDescent="0.2">
      <c r="A42" s="17" t="s">
        <v>60</v>
      </c>
      <c r="B42" s="12" t="s">
        <v>19</v>
      </c>
      <c r="C42" s="28">
        <v>42415</v>
      </c>
      <c r="D42" s="29">
        <v>0.42152777777777778</v>
      </c>
      <c r="E42" s="10">
        <f t="shared" si="235"/>
        <v>110.25</v>
      </c>
      <c r="F42" s="76">
        <f t="shared" si="182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183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5">
        <v>6.69</v>
      </c>
      <c r="V42" s="60">
        <v>4</v>
      </c>
      <c r="W42" s="71">
        <f t="shared" si="184"/>
        <v>240</v>
      </c>
      <c r="X42" s="85">
        <f t="shared" si="185"/>
        <v>68.5</v>
      </c>
      <c r="Y42" s="33">
        <v>5.4</v>
      </c>
      <c r="Z42" s="33">
        <f t="shared" si="175"/>
        <v>8.3000000000000007</v>
      </c>
      <c r="AA42" s="33">
        <v>12.6</v>
      </c>
      <c r="AB42" s="33">
        <f t="shared" si="176"/>
        <v>24.6</v>
      </c>
      <c r="AC42" s="33">
        <v>0.7</v>
      </c>
      <c r="AD42" s="33">
        <f t="shared" si="177"/>
        <v>3.6000000000000005</v>
      </c>
      <c r="AE42" s="22">
        <f t="shared" si="178"/>
        <v>110.25</v>
      </c>
      <c r="AF42" s="54">
        <f t="shared" si="186"/>
        <v>30.950755415196902</v>
      </c>
      <c r="AG42" s="167">
        <f t="shared" si="64"/>
        <v>2.2395161968150484E-2</v>
      </c>
      <c r="AH42"/>
      <c r="AI42" s="22">
        <f t="shared" si="179"/>
        <v>2359200000</v>
      </c>
      <c r="AJ42" s="174">
        <f t="shared" si="192"/>
        <v>0.57664675753702466</v>
      </c>
      <c r="AK42" s="174">
        <f t="shared" si="193"/>
        <v>2.3927251350084004E-2</v>
      </c>
      <c r="AL42" s="172"/>
      <c r="AM42" s="187">
        <f t="shared" si="194"/>
        <v>7.8124166666666701</v>
      </c>
      <c r="AN42" s="187"/>
      <c r="AO42" s="187"/>
      <c r="AP42" s="174"/>
      <c r="AQ42" s="189">
        <f t="shared" si="187"/>
        <v>45.889814449269643</v>
      </c>
      <c r="AR42" s="189">
        <f t="shared" si="188"/>
        <v>41.689696012633249</v>
      </c>
      <c r="AS42" s="189">
        <f t="shared" si="189"/>
        <v>0</v>
      </c>
      <c r="AT42" s="189">
        <f t="shared" si="190"/>
        <v>2.7272641136991718</v>
      </c>
      <c r="AU42" s="189">
        <f t="shared" si="191"/>
        <v>5.9313067508882753</v>
      </c>
      <c r="AV42" s="190" t="s">
        <v>129</v>
      </c>
      <c r="AW42" s="189">
        <f t="shared" si="196"/>
        <v>15.479052369077301</v>
      </c>
      <c r="AX42" s="189">
        <f t="shared" si="197"/>
        <v>13.717581047381547</v>
      </c>
      <c r="AY42" s="189">
        <f t="shared" si="198"/>
        <v>1.3843391521197004</v>
      </c>
      <c r="AZ42" s="189">
        <f t="shared" si="199"/>
        <v>-0.11831255195345003</v>
      </c>
      <c r="BA42" s="189">
        <f t="shared" si="200"/>
        <v>-0.43097256857855371</v>
      </c>
      <c r="BB42" s="190" t="s">
        <v>129</v>
      </c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95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193" t="s">
        <v>60</v>
      </c>
      <c r="EF42" s="12" t="s">
        <v>19</v>
      </c>
      <c r="EG42" s="189"/>
      <c r="EH42" s="189"/>
      <c r="EI42" s="189"/>
      <c r="EJ42" s="189"/>
      <c r="EK42" s="189"/>
      <c r="EL42" s="189"/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95"/>
      <c r="FC42" s="189"/>
      <c r="FD42" s="189"/>
      <c r="FE42" s="189"/>
      <c r="FF42" s="189"/>
      <c r="FG42" s="189"/>
      <c r="FH42" s="189"/>
      <c r="FI42" s="189"/>
      <c r="FJ42" s="189"/>
      <c r="FK42" s="189"/>
      <c r="FL42" s="189"/>
      <c r="FM42" s="189"/>
      <c r="FN42" s="189"/>
      <c r="FO42" s="6"/>
    </row>
    <row r="43" spans="1:171" x14ac:dyDescent="0.2">
      <c r="A43" s="17" t="s">
        <v>60</v>
      </c>
      <c r="B43" s="12" t="s">
        <v>20</v>
      </c>
      <c r="C43" s="28">
        <v>42416</v>
      </c>
      <c r="D43" s="29">
        <v>0.3756944444444445</v>
      </c>
      <c r="E43" s="10">
        <f t="shared" si="235"/>
        <v>133.15</v>
      </c>
      <c r="F43" s="76">
        <f t="shared" si="182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183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5">
        <v>5.78</v>
      </c>
      <c r="V43" s="57">
        <v>9.5</v>
      </c>
      <c r="W43" s="71">
        <f t="shared" si="184"/>
        <v>253.5</v>
      </c>
      <c r="X43" s="85">
        <f t="shared" si="185"/>
        <v>78</v>
      </c>
      <c r="Y43" s="33">
        <v>2.1</v>
      </c>
      <c r="Z43" s="33">
        <f t="shared" si="175"/>
        <v>10.4</v>
      </c>
      <c r="AA43" s="33">
        <v>15.4</v>
      </c>
      <c r="AB43" s="33">
        <f t="shared" si="176"/>
        <v>40</v>
      </c>
      <c r="AC43" s="33">
        <v>0</v>
      </c>
      <c r="AD43" s="33">
        <f t="shared" si="177"/>
        <v>3.6000000000000005</v>
      </c>
      <c r="AE43" s="22">
        <f t="shared" si="178"/>
        <v>133.15</v>
      </c>
      <c r="AF43" s="54">
        <f t="shared" si="186"/>
        <v>66.05805311000708</v>
      </c>
      <c r="AG43" s="167">
        <f t="shared" si="64"/>
        <v>1.0493000443195639E-2</v>
      </c>
      <c r="AH43"/>
      <c r="AI43" s="22">
        <f t="shared" si="179"/>
        <v>3168750000</v>
      </c>
      <c r="AJ43" s="174">
        <f t="shared" si="192"/>
        <v>0.29501460983842687</v>
      </c>
      <c r="AK43" s="174">
        <f t="shared" si="193"/>
        <v>1.2882734054079773E-2</v>
      </c>
      <c r="AL43" s="172">
        <f>LN(AI43/AI41)/(AE43-AE41)</f>
        <v>1.8545986539903216E-2</v>
      </c>
      <c r="AM43" s="187">
        <f t="shared" si="194"/>
        <v>10.653270833333336</v>
      </c>
      <c r="AN43" s="187">
        <f>AM42+AM43</f>
        <v>18.465687500000005</v>
      </c>
      <c r="AO43" s="187">
        <f t="shared" ref="AO43" si="272">AM42+AM43</f>
        <v>18.465687500000005</v>
      </c>
      <c r="AP43" s="174"/>
      <c r="AQ43" s="189">
        <f t="shared" si="187"/>
        <v>41.898698400892528</v>
      </c>
      <c r="AR43" s="189">
        <f t="shared" si="188"/>
        <v>39.50037188545928</v>
      </c>
      <c r="AS43" s="189">
        <f t="shared" si="189"/>
        <v>0</v>
      </c>
      <c r="AT43" s="189">
        <f t="shared" si="190"/>
        <v>2.3876682781703238</v>
      </c>
      <c r="AU43" s="189">
        <f t="shared" si="191"/>
        <v>5.4489773149869851</v>
      </c>
      <c r="AV43" s="190" t="s">
        <v>130</v>
      </c>
      <c r="AW43" s="189">
        <f t="shared" si="196"/>
        <v>12.389814449269643</v>
      </c>
      <c r="AX43" s="189">
        <f t="shared" si="197"/>
        <v>0.21030398736674982</v>
      </c>
      <c r="AY43" s="189">
        <f t="shared" si="198"/>
        <v>0</v>
      </c>
      <c r="AZ43" s="189">
        <f t="shared" si="199"/>
        <v>0.44726411369917196</v>
      </c>
      <c r="BA43" s="189">
        <f t="shared" si="200"/>
        <v>-0.15130675088827505</v>
      </c>
      <c r="BB43" s="190" t="s">
        <v>130</v>
      </c>
      <c r="BC43" s="189">
        <f>(AW42+AW43)/$AN43</f>
        <v>1.5092244368560304</v>
      </c>
      <c r="BD43" s="189">
        <f>(AX42+AX43)/$AN43</f>
        <v>0.75425759451134933</v>
      </c>
      <c r="BE43" s="189">
        <f>(AY42+AY43)/$AN43</f>
        <v>7.4968189086905099E-2</v>
      </c>
      <c r="BF43" s="189">
        <f>(AZ42+AZ43)/$AN43</f>
        <v>1.7814206037317693E-2</v>
      </c>
      <c r="BG43" s="189">
        <f>(BA42+BA43)/$AN43</f>
        <v>-3.1533043081489853E-2</v>
      </c>
      <c r="BH43" s="189">
        <f>(AW42+AW43)/$AN43</f>
        <v>1.5092244368560304</v>
      </c>
      <c r="BI43" s="189">
        <f>(AX42+AX43)/$AN43</f>
        <v>0.75425759451134933</v>
      </c>
      <c r="BJ43" s="189">
        <f>(AY42+AY43)/$AN43</f>
        <v>7.4968189086905099E-2</v>
      </c>
      <c r="BK43" s="189">
        <f>(AZ42+AZ43)/$AN43</f>
        <v>1.7814206037317693E-2</v>
      </c>
      <c r="BL43" s="189">
        <f>(BA42+BA43)/$AN43</f>
        <v>-3.1533043081489853E-2</v>
      </c>
      <c r="BN43" s="189">
        <v>3.4326468966116055</v>
      </c>
      <c r="BO43" s="189">
        <v>1.1983521099047847</v>
      </c>
      <c r="BP43" s="189">
        <v>2.3101764833035143</v>
      </c>
      <c r="BQ43" s="189">
        <v>4.3230877126202535E-2</v>
      </c>
      <c r="BR43" s="189">
        <v>0</v>
      </c>
      <c r="BS43" s="189">
        <v>3.0668002230169664</v>
      </c>
      <c r="BT43" s="189">
        <v>0</v>
      </c>
      <c r="BU43" s="189">
        <v>1.7924141605802362</v>
      </c>
      <c r="BV43" s="189">
        <v>0.79782146628100847</v>
      </c>
      <c r="BW43" s="189">
        <v>1.2404784726205496</v>
      </c>
      <c r="BX43" s="189">
        <v>1.7868446467735732</v>
      </c>
      <c r="BY43" s="189">
        <v>2.3391781309981736</v>
      </c>
      <c r="BZ43" s="189">
        <v>1.6207650333347838</v>
      </c>
      <c r="CA43" s="189">
        <v>0.51378719722687682</v>
      </c>
      <c r="CB43" s="189">
        <v>0.8356183590506292</v>
      </c>
      <c r="CC43" s="189">
        <v>4.1277037727121044</v>
      </c>
      <c r="CD43" s="189">
        <v>0.41686913728695324</v>
      </c>
      <c r="CE43" s="189">
        <v>1.9944529711758558</v>
      </c>
      <c r="CF43" s="189">
        <v>0.82236333863562994</v>
      </c>
      <c r="CG43" s="189">
        <v>0.38230739321662516</v>
      </c>
      <c r="CH43" s="189">
        <v>1.8117681080355725</v>
      </c>
      <c r="CI43" s="189">
        <v>35.55999093464812</v>
      </c>
      <c r="CJ43" s="189">
        <v>1.6942904351903607</v>
      </c>
      <c r="CK43" s="189">
        <v>0.31341001141420077</v>
      </c>
      <c r="CL43" s="189">
        <v>0.27092566206341739</v>
      </c>
      <c r="CM43" s="189">
        <v>0.74191425195776983</v>
      </c>
      <c r="CN43" s="189">
        <v>3.2324193290619574</v>
      </c>
      <c r="CO43" s="189">
        <v>2.0192829311330037E-2</v>
      </c>
      <c r="CP43" s="189">
        <v>0.20722459852217817</v>
      </c>
      <c r="CQ43" s="189">
        <v>51.779052400148522</v>
      </c>
      <c r="CR43" s="189">
        <v>9.1039419706356664E-2</v>
      </c>
      <c r="CS43" s="189">
        <v>0.76592498692786726</v>
      </c>
      <c r="CT43" s="189">
        <v>2.5553768729403341</v>
      </c>
      <c r="CU43" s="189">
        <v>0</v>
      </c>
      <c r="CW43" s="189">
        <f t="shared" ref="CW43:DQ43" si="273">(BN43*$W43/1000+($AB44-$AB42)*BN$18/1000)/(($W43+$AA43+$AC43)/1000)</f>
        <v>3.2752845049211161</v>
      </c>
      <c r="CX43" s="189">
        <f t="shared" si="273"/>
        <v>1.480307518563585</v>
      </c>
      <c r="CY43" s="189">
        <f t="shared" si="273"/>
        <v>2.4256473147018172</v>
      </c>
      <c r="CZ43" s="189">
        <f t="shared" si="273"/>
        <v>1.0373663483395943</v>
      </c>
      <c r="DA43" s="189">
        <f t="shared" si="273"/>
        <v>3.6658378179621046E-2</v>
      </c>
      <c r="DB43" s="189">
        <f t="shared" si="273"/>
        <v>3.1295256583134323</v>
      </c>
      <c r="DC43" s="189">
        <f t="shared" si="273"/>
        <v>0</v>
      </c>
      <c r="DD43" s="189">
        <f t="shared" si="273"/>
        <v>1.7188581101695632</v>
      </c>
      <c r="DE43" s="189">
        <f t="shared" si="273"/>
        <v>0.93308381253816652</v>
      </c>
      <c r="DF43" s="189">
        <f t="shared" si="273"/>
        <v>1.2912029024113916</v>
      </c>
      <c r="DG43" s="189">
        <f t="shared" si="273"/>
        <v>2.1770814483020784</v>
      </c>
      <c r="DH43" s="189">
        <f t="shared" si="273"/>
        <v>2.8835243713993872</v>
      </c>
      <c r="DI43" s="189">
        <f t="shared" si="273"/>
        <v>2.0334923768483186</v>
      </c>
      <c r="DJ43" s="189">
        <f t="shared" si="273"/>
        <v>0.69458588905454832</v>
      </c>
      <c r="DK43" s="189">
        <f t="shared" si="273"/>
        <v>1.0125203085300492</v>
      </c>
      <c r="DL43" s="189">
        <f t="shared" si="273"/>
        <v>4.5218092776367058</v>
      </c>
      <c r="DM43" s="189">
        <f t="shared" si="273"/>
        <v>1.2565454375945526</v>
      </c>
      <c r="DN43" s="189">
        <f t="shared" si="273"/>
        <v>2.2885866721339556</v>
      </c>
      <c r="DO43" s="189">
        <f t="shared" si="273"/>
        <v>0.96923514145685596</v>
      </c>
      <c r="DP43" s="189">
        <f t="shared" si="273"/>
        <v>0.46591251951365176</v>
      </c>
      <c r="DQ43" s="189">
        <f t="shared" si="273"/>
        <v>2.1812468537842515</v>
      </c>
      <c r="DR43" s="195">
        <f>(CI43*$W43/1000+($AB44-$AB42)*CI$18/1000+2220*(AD44-AD42)/1000)/(($W43+$AA43+$AC43)/1000)</f>
        <v>43.840613854397958</v>
      </c>
      <c r="DS43" s="189">
        <f t="shared" ref="DS43:ED43" si="274">(CJ43*$W43/1000+($AB44-$AB42)*CJ$18/1000)/(($W43+$AA43+$AC43)/1000)</f>
        <v>1.6483203923965755</v>
      </c>
      <c r="DT43" s="189">
        <f t="shared" si="274"/>
        <v>0.29546090700446226</v>
      </c>
      <c r="DU43" s="189">
        <f t="shared" si="274"/>
        <v>0.25844955704293754</v>
      </c>
      <c r="DV43" s="189">
        <f t="shared" si="274"/>
        <v>0.69942455511823987</v>
      </c>
      <c r="DW43" s="189">
        <f t="shared" si="274"/>
        <v>3.0472975080595255</v>
      </c>
      <c r="DX43" s="189">
        <f t="shared" si="274"/>
        <v>1.9036378692533152E-2</v>
      </c>
      <c r="DY43" s="189">
        <f t="shared" si="274"/>
        <v>0.19535677101291249</v>
      </c>
      <c r="DZ43" s="189">
        <f t="shared" si="274"/>
        <v>48.813647390991633</v>
      </c>
      <c r="EA43" s="189">
        <f t="shared" si="274"/>
        <v>0.25522094680709251</v>
      </c>
      <c r="EB43" s="189">
        <f t="shared" si="274"/>
        <v>0.72837149783560595</v>
      </c>
      <c r="EC43" s="189">
        <f t="shared" si="274"/>
        <v>2.4090295176287646</v>
      </c>
      <c r="ED43" s="189">
        <f t="shared" si="274"/>
        <v>0</v>
      </c>
      <c r="EE43" s="193" t="s">
        <v>60</v>
      </c>
      <c r="EF43" s="12" t="s">
        <v>20</v>
      </c>
      <c r="EG43" s="189">
        <f t="shared" ref="EG43" si="275">BN43-CW41</f>
        <v>0.89532179902481257</v>
      </c>
      <c r="EH43" s="189">
        <f t="shared" ref="EH43" si="276">BO43-CX41</f>
        <v>-0.8176856524398457</v>
      </c>
      <c r="EI43" s="189">
        <f t="shared" ref="EI43" si="277">BP43-CY41</f>
        <v>-0.29945778328039641</v>
      </c>
      <c r="EJ43" s="189">
        <f t="shared" ref="EJ43" si="278">BQ43-CZ41</f>
        <v>-3.5230352275436321</v>
      </c>
      <c r="EK43" s="189">
        <f t="shared" ref="EK43" si="279">BR43-DA41</f>
        <v>-7.357037860366096E-2</v>
      </c>
      <c r="EL43" s="189">
        <f t="shared" ref="EL43" si="280">BS43-DB41</f>
        <v>0.25983951429932617</v>
      </c>
      <c r="EM43" s="189">
        <f t="shared" ref="EM43" si="281">BT43-DC41</f>
        <v>-1.1314278713519432</v>
      </c>
      <c r="EN43" s="189">
        <f t="shared" ref="EN43" si="282">BU43-DD41</f>
        <v>1.128341719799709</v>
      </c>
      <c r="EO43" s="189">
        <f t="shared" ref="EO43" si="283">BV43-DE41</f>
        <v>-0.33038985681768585</v>
      </c>
      <c r="EP43" s="189">
        <f t="shared" ref="EP43" si="284">BW43-DF41</f>
        <v>-0.19820539075664834</v>
      </c>
      <c r="EQ43" s="189">
        <f t="shared" ref="EQ43" si="285">BX43-DG41</f>
        <v>-0.9821824582042189</v>
      </c>
      <c r="ER43" s="189">
        <f t="shared" ref="ER43" si="286">BY43-DH41</f>
        <v>-1.5316154845485954</v>
      </c>
      <c r="ES43" s="189">
        <f t="shared" ref="ES43" si="287">BZ43-DI41</f>
        <v>-1.0959089482349635</v>
      </c>
      <c r="ET43" s="189">
        <f t="shared" ref="ET43" si="288">CA43-DJ41</f>
        <v>-0.36757704523287427</v>
      </c>
      <c r="EU43" s="189">
        <f t="shared" ref="EU43" si="289">CB43-DK41</f>
        <v>-0.60001182521859553</v>
      </c>
      <c r="EV43" s="189">
        <f t="shared" ref="EV43" si="290">CC43-DL41</f>
        <v>-1.1175364292252263</v>
      </c>
      <c r="EW43" s="189">
        <f t="shared" ref="EW43" si="291">CD43-DM41</f>
        <v>-3.6032538549404216</v>
      </c>
      <c r="EX43" s="189">
        <f t="shared" ref="EX43" si="292">CE43-DN41</f>
        <v>-0.85672022307205586</v>
      </c>
      <c r="EY43" s="189">
        <f t="shared" ref="EY43" si="293">CF43-DO41</f>
        <v>-0.27900608808347549</v>
      </c>
      <c r="EZ43" s="189">
        <f t="shared" ref="EZ43" si="294">CG43-DP41</f>
        <v>-0.32559505345716883</v>
      </c>
      <c r="FA43" s="189">
        <f t="shared" ref="FA43" si="295">CH43-DQ41</f>
        <v>-1.1262742443074221</v>
      </c>
      <c r="FB43" s="195">
        <f>CI43-DR41</f>
        <v>-31.980706624292473</v>
      </c>
      <c r="FC43" s="189">
        <f t="shared" ref="FC43" si="296">CJ43-DS41</f>
        <v>1.3529557738355573</v>
      </c>
      <c r="FD43" s="189">
        <f t="shared" ref="FD43" si="297">CK43-DT41</f>
        <v>0.20747831765404884</v>
      </c>
      <c r="FE43" s="189">
        <f t="shared" ref="FE43" si="298">CL43-DU41</f>
        <v>8.1828679082155742E-2</v>
      </c>
      <c r="FF43" s="189">
        <f t="shared" ref="FF43" si="299">CM43-DV41</f>
        <v>0.50370210785520464</v>
      </c>
      <c r="FG43" s="189">
        <f t="shared" ref="FG43" si="300">CN43-DW41</f>
        <v>1.8345873216967994</v>
      </c>
      <c r="FH43" s="189">
        <f t="shared" ref="FH43" si="301">CO43-DX41</f>
        <v>2.0192829311330037E-2</v>
      </c>
      <c r="FI43" s="189">
        <f t="shared" ref="FI43" si="302">CP43-DY41</f>
        <v>0.1815239032784168</v>
      </c>
      <c r="FJ43" s="189">
        <f t="shared" ref="FJ43" si="303">CQ43-DZ41</f>
        <v>18.375890562774394</v>
      </c>
      <c r="FK43" s="189">
        <f t="shared" ref="FK43" si="304">CR43-EA41</f>
        <v>-1.0538091563374885</v>
      </c>
      <c r="FL43" s="189">
        <f t="shared" ref="FL43" si="305">CS43-EB41</f>
        <v>-1.5923776020387999</v>
      </c>
      <c r="FM43" s="189">
        <f t="shared" ref="FM43" si="306">CT43-EC41</f>
        <v>-3.8491002298043586E-2</v>
      </c>
      <c r="FN43" s="189">
        <f t="shared" ref="FN43" si="307">CU43-ED41</f>
        <v>0</v>
      </c>
      <c r="FO43" s="199">
        <f>BA42+BA43</f>
        <v>-0.58227931946682876</v>
      </c>
    </row>
    <row r="44" spans="1:171" x14ac:dyDescent="0.2">
      <c r="A44" s="17" t="s">
        <v>60</v>
      </c>
      <c r="B44" s="12" t="s">
        <v>21</v>
      </c>
      <c r="C44" s="28">
        <v>42417</v>
      </c>
      <c r="D44" s="62">
        <v>0.41111111111111115</v>
      </c>
      <c r="E44" s="10">
        <f t="shared" si="235"/>
        <v>158</v>
      </c>
      <c r="F44" s="76">
        <f t="shared" si="182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183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5">
        <v>5.38</v>
      </c>
      <c r="V44" s="57">
        <v>4</v>
      </c>
      <c r="W44" s="71">
        <f t="shared" si="184"/>
        <v>248.7</v>
      </c>
      <c r="X44" s="85">
        <f t="shared" si="185"/>
        <v>82</v>
      </c>
      <c r="Y44" s="33">
        <v>4.7</v>
      </c>
      <c r="Z44" s="33">
        <f t="shared" si="175"/>
        <v>15.100000000000001</v>
      </c>
      <c r="AA44" s="33">
        <v>0</v>
      </c>
      <c r="AB44" s="33">
        <f t="shared" si="176"/>
        <v>40</v>
      </c>
      <c r="AC44" s="33">
        <v>0</v>
      </c>
      <c r="AD44" s="33">
        <f t="shared" si="177"/>
        <v>3.6000000000000005</v>
      </c>
      <c r="AE44" s="22">
        <f t="shared" si="178"/>
        <v>158</v>
      </c>
      <c r="AF44" s="54">
        <f t="shared" si="186"/>
        <v>-230.51244639472571</v>
      </c>
      <c r="AG44" s="167">
        <f t="shared" si="64"/>
        <v>-3.0069837503395001E-3</v>
      </c>
      <c r="AH44"/>
      <c r="AI44" s="22">
        <f t="shared" si="179"/>
        <v>2884919999.9999995</v>
      </c>
      <c r="AJ44" s="174">
        <f t="shared" si="192"/>
        <v>-9.3840018417815543E-2</v>
      </c>
      <c r="AK44" s="174">
        <f t="shared" si="193"/>
        <v>-3.7762582864312097E-3</v>
      </c>
      <c r="AL44" s="172"/>
      <c r="AM44" s="187">
        <f t="shared" si="194"/>
        <v>12.476770833333331</v>
      </c>
      <c r="AN44" s="187"/>
      <c r="AO44" s="187"/>
      <c r="AP44" s="174"/>
      <c r="AQ44" s="189">
        <f t="shared" si="187"/>
        <v>25.5</v>
      </c>
      <c r="AR44" s="189">
        <f t="shared" si="188"/>
        <v>42.6</v>
      </c>
      <c r="AS44" s="189">
        <f t="shared" si="189"/>
        <v>0</v>
      </c>
      <c r="AT44" s="189">
        <f t="shared" si="190"/>
        <v>2.6700000000000004</v>
      </c>
      <c r="AU44" s="189">
        <f t="shared" si="191"/>
        <v>6.34</v>
      </c>
      <c r="AV44" s="190" t="s">
        <v>131</v>
      </c>
      <c r="AW44" s="189">
        <f t="shared" si="196"/>
        <v>16.398698400892528</v>
      </c>
      <c r="AX44" s="189">
        <f t="shared" si="197"/>
        <v>3.099628114540721</v>
      </c>
      <c r="AY44" s="189">
        <f t="shared" si="198"/>
        <v>0</v>
      </c>
      <c r="AZ44" s="189">
        <f t="shared" si="199"/>
        <v>-0.28233172182967614</v>
      </c>
      <c r="BA44" s="189">
        <f t="shared" si="200"/>
        <v>0.89102268501301474</v>
      </c>
      <c r="BB44" s="190" t="s">
        <v>131</v>
      </c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95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193" t="s">
        <v>60</v>
      </c>
      <c r="EF44" s="12" t="s">
        <v>21</v>
      </c>
      <c r="EG44" s="189"/>
      <c r="EH44" s="189"/>
      <c r="EI44" s="189"/>
      <c r="EJ44" s="189"/>
      <c r="EK44" s="189"/>
      <c r="EL44" s="189"/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95"/>
      <c r="FC44" s="189"/>
      <c r="FD44" s="189"/>
      <c r="FE44" s="189"/>
      <c r="FF44" s="189"/>
      <c r="FG44" s="189"/>
      <c r="FH44" s="189"/>
      <c r="FI44" s="189"/>
      <c r="FJ44" s="189"/>
      <c r="FK44" s="189"/>
      <c r="FL44" s="189"/>
      <c r="FM44" s="189"/>
      <c r="FN44" s="189"/>
      <c r="FO44" s="6"/>
    </row>
    <row r="45" spans="1:171" x14ac:dyDescent="0.2">
      <c r="A45" s="17" t="s">
        <v>60</v>
      </c>
      <c r="B45" s="12" t="s">
        <v>22</v>
      </c>
      <c r="C45" s="28">
        <v>42418</v>
      </c>
      <c r="D45" s="63">
        <v>0.37222222222222223</v>
      </c>
      <c r="E45" s="10">
        <f t="shared" si="235"/>
        <v>181.06666666666666</v>
      </c>
      <c r="F45" s="76">
        <f t="shared" si="182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183"/>
        <v>0.30000000000000071</v>
      </c>
      <c r="L45" s="53">
        <f t="shared" ref="L45:L51" si="308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5">
        <v>5.44</v>
      </c>
      <c r="V45" s="60">
        <v>9</v>
      </c>
      <c r="W45" s="71">
        <f t="shared" si="184"/>
        <v>253.6</v>
      </c>
      <c r="X45" s="85">
        <f t="shared" si="185"/>
        <v>91</v>
      </c>
      <c r="Y45" s="33">
        <v>6.3</v>
      </c>
      <c r="Z45" s="33">
        <f t="shared" si="175"/>
        <v>21.400000000000002</v>
      </c>
      <c r="AA45" s="33">
        <v>0</v>
      </c>
      <c r="AB45" s="33">
        <f t="shared" si="176"/>
        <v>40</v>
      </c>
      <c r="AC45" s="33">
        <v>2.6</v>
      </c>
      <c r="AD45" s="33">
        <f t="shared" si="177"/>
        <v>6.2000000000000011</v>
      </c>
      <c r="AE45" s="22">
        <f t="shared" si="178"/>
        <v>181.06666666666666</v>
      </c>
      <c r="AF45" s="54">
        <f t="shared" si="186"/>
        <v>-160.47998082347652</v>
      </c>
      <c r="AG45" s="167">
        <f t="shared" si="64"/>
        <v>-4.3192127578977448E-3</v>
      </c>
      <c r="AH45"/>
      <c r="AI45" s="22">
        <f t="shared" si="179"/>
        <v>2662799999.9999995</v>
      </c>
      <c r="AJ45" s="174">
        <f t="shared" si="192"/>
        <v>-8.0118969195129439E-2</v>
      </c>
      <c r="AK45" s="174">
        <f t="shared" si="193"/>
        <v>-3.4733657165518547E-3</v>
      </c>
      <c r="AL45" s="172">
        <f>LN(AI45/AI43)/(AE45-AE43)</f>
        <v>-3.6304484371397204E-3</v>
      </c>
      <c r="AM45" s="187">
        <f t="shared" si="194"/>
        <v>10.620277777777776</v>
      </c>
      <c r="AN45" s="187">
        <f>AM44+AM45</f>
        <v>23.097048611111106</v>
      </c>
      <c r="AO45" s="187">
        <f t="shared" ref="AO45" si="309">AM44+AM45</f>
        <v>23.097048611111106</v>
      </c>
      <c r="AP45" s="174"/>
      <c r="AQ45" s="189">
        <f t="shared" si="187"/>
        <v>27.97345823575332</v>
      </c>
      <c r="AR45" s="189">
        <f t="shared" si="188"/>
        <v>59.78704137392662</v>
      </c>
      <c r="AS45" s="189">
        <f t="shared" si="189"/>
        <v>0</v>
      </c>
      <c r="AT45" s="189">
        <f t="shared" si="190"/>
        <v>2.6033099141295866</v>
      </c>
      <c r="AU45" s="189">
        <f t="shared" si="191"/>
        <v>7.4832786885245897</v>
      </c>
      <c r="AV45" s="190" t="s">
        <v>132</v>
      </c>
      <c r="AW45" s="189">
        <f t="shared" si="196"/>
        <v>20</v>
      </c>
      <c r="AX45" s="189">
        <f t="shared" si="197"/>
        <v>17.799999999999997</v>
      </c>
      <c r="AY45" s="189">
        <f t="shared" si="198"/>
        <v>0</v>
      </c>
      <c r="AZ45" s="189">
        <f t="shared" si="199"/>
        <v>4.000000000000048E-2</v>
      </c>
      <c r="BA45" s="189">
        <f t="shared" si="200"/>
        <v>1.2199999999999998</v>
      </c>
      <c r="BB45" s="190" t="s">
        <v>132</v>
      </c>
      <c r="BC45" s="189">
        <f>(AW44+AW45)/$AN45</f>
        <v>1.5759025758547569</v>
      </c>
      <c r="BD45" s="189">
        <f>(AX44+AX45)/$AN45</f>
        <v>0.90486141612425353</v>
      </c>
      <c r="BE45" s="189">
        <f>(AY44+AY45)/$AN45</f>
        <v>0</v>
      </c>
      <c r="BF45" s="189">
        <f>(AZ44+AZ45)/$AN45</f>
        <v>-1.0491891232938703E-2</v>
      </c>
      <c r="BG45" s="189">
        <f>(BA44+BA45)/$AN45</f>
        <v>9.1397940947203202E-2</v>
      </c>
      <c r="BH45" s="189">
        <f>(AW44+AW45)/$AN45</f>
        <v>1.5759025758547569</v>
      </c>
      <c r="BI45" s="189">
        <f>(AX44+AX45)/$AN45</f>
        <v>0.90486141612425353</v>
      </c>
      <c r="BJ45" s="189">
        <f>(AY44+AY45)/$AN45</f>
        <v>0</v>
      </c>
      <c r="BK45" s="189">
        <f>(AZ44+AZ45)/$AN45</f>
        <v>-1.0491891232938703E-2</v>
      </c>
      <c r="BL45" s="189">
        <f>(BA44+BA45)/$AN45</f>
        <v>9.1397940947203202E-2</v>
      </c>
      <c r="BN45" s="189">
        <v>0.83348440997939055</v>
      </c>
      <c r="BO45" s="189">
        <v>1.1824889360700976</v>
      </c>
      <c r="BP45" s="189">
        <v>1.8208131016958919</v>
      </c>
      <c r="BQ45" s="189">
        <v>2.7667761360769622E-2</v>
      </c>
      <c r="BR45" s="189">
        <v>0</v>
      </c>
      <c r="BS45" s="189">
        <v>2.9652985607894546</v>
      </c>
      <c r="BT45" s="189">
        <v>0</v>
      </c>
      <c r="BU45" s="189">
        <v>2.1676132824999179</v>
      </c>
      <c r="BV45" s="189">
        <v>0.75735667380888561</v>
      </c>
      <c r="BW45" s="189">
        <v>1.3480302298336884</v>
      </c>
      <c r="BX45" s="189">
        <v>1.7051787640886991</v>
      </c>
      <c r="BY45" s="189">
        <v>2.1193090329338928</v>
      </c>
      <c r="BZ45" s="189">
        <v>1.7051353532285412</v>
      </c>
      <c r="CA45" s="189">
        <v>0.52139382856718219</v>
      </c>
      <c r="CB45" s="189">
        <v>0.79130592277615608</v>
      </c>
      <c r="CC45" s="189">
        <v>4.0528997909711588</v>
      </c>
      <c r="CD45" s="189">
        <v>0.14125317875012464</v>
      </c>
      <c r="CE45" s="189">
        <v>2.2960446190011843</v>
      </c>
      <c r="CF45" s="189">
        <v>0.71443106736214634</v>
      </c>
      <c r="CG45" s="189">
        <v>0.22698220265618746</v>
      </c>
      <c r="CH45" s="189">
        <v>1.7082088225448233</v>
      </c>
      <c r="CI45" s="189">
        <v>3.6738883155932771</v>
      </c>
      <c r="CJ45" s="189">
        <v>8.1772365794149398</v>
      </c>
      <c r="CK45" s="189">
        <v>0.57198591714984259</v>
      </c>
      <c r="CL45" s="189">
        <v>0.38977959024647474</v>
      </c>
      <c r="CM45" s="189">
        <v>0.91617417843308058</v>
      </c>
      <c r="CN45" s="189">
        <v>3.310999101793584</v>
      </c>
      <c r="CO45" s="189">
        <v>4.1081682403120809E-2</v>
      </c>
      <c r="CP45" s="189">
        <v>0.54858762751292089</v>
      </c>
      <c r="CQ45" s="189">
        <v>75.897082447725083</v>
      </c>
      <c r="CR45" s="189">
        <v>9.2498327131996336E-2</v>
      </c>
      <c r="CS45" s="189">
        <v>1.8886889073218638</v>
      </c>
      <c r="CT45" s="189">
        <v>2.6674157129330429</v>
      </c>
      <c r="CU45" s="189">
        <v>0</v>
      </c>
      <c r="CW45" s="189">
        <f t="shared" ref="CW45:DQ45" si="310">(BN45*$W45/1000+($AB48-$AB44)*BN$18/1000)/(($W45+$AA45+$AC45)/1000)</f>
        <v>0.82502594211855362</v>
      </c>
      <c r="CX45" s="189">
        <f t="shared" si="310"/>
        <v>1.1704886580303542</v>
      </c>
      <c r="CY45" s="189">
        <f t="shared" si="310"/>
        <v>1.8023349047231783</v>
      </c>
      <c r="CZ45" s="189">
        <f t="shared" si="310"/>
        <v>2.7386980019871884E-2</v>
      </c>
      <c r="DA45" s="189">
        <f t="shared" si="310"/>
        <v>0</v>
      </c>
      <c r="DB45" s="189">
        <f t="shared" si="310"/>
        <v>2.9352057572841752</v>
      </c>
      <c r="DC45" s="189">
        <f t="shared" si="310"/>
        <v>0</v>
      </c>
      <c r="DD45" s="189">
        <f t="shared" si="310"/>
        <v>2.1456156457532365</v>
      </c>
      <c r="DE45" s="189">
        <f t="shared" si="310"/>
        <v>0.74967077469919363</v>
      </c>
      <c r="DF45" s="189">
        <f t="shared" si="310"/>
        <v>1.3343499855028234</v>
      </c>
      <c r="DG45" s="189">
        <f t="shared" si="310"/>
        <v>1.68787406156477</v>
      </c>
      <c r="DH45" s="189">
        <f t="shared" si="310"/>
        <v>2.0978016032476008</v>
      </c>
      <c r="DI45" s="189">
        <f t="shared" si="310"/>
        <v>1.6878310912519832</v>
      </c>
      <c r="DJ45" s="189">
        <f t="shared" si="310"/>
        <v>0.51610255630225377</v>
      </c>
      <c r="DK45" s="189">
        <f t="shared" si="310"/>
        <v>0.78327549576906008</v>
      </c>
      <c r="DL45" s="189">
        <f t="shared" si="310"/>
        <v>4.0117696603836288</v>
      </c>
      <c r="DM45" s="189">
        <f t="shared" si="310"/>
        <v>0.13981969606179395</v>
      </c>
      <c r="DN45" s="189">
        <f t="shared" si="310"/>
        <v>2.2727436197451225</v>
      </c>
      <c r="DO45" s="189">
        <f t="shared" si="310"/>
        <v>0.7071807911125696</v>
      </c>
      <c r="DP45" s="189">
        <f t="shared" si="310"/>
        <v>0.22467871426076946</v>
      </c>
      <c r="DQ45" s="189">
        <f t="shared" si="310"/>
        <v>1.6908733700131431</v>
      </c>
      <c r="DR45" s="195">
        <f>(CI45*$W45/1000+($AB48-$AB44)*CI$18/1000+2220*(AD48-AD44)/1000)/(($W45+$AA45+$AC45)/1000)</f>
        <v>66.025363297558386</v>
      </c>
      <c r="DS45" s="189">
        <f t="shared" ref="DS45:ED45" si="311">(CJ45*$W45/1000+($AB48-$AB44)*CJ$18/1000)/(($W45+$AA45+$AC45)/1000)</f>
        <v>8.0942513526136946</v>
      </c>
      <c r="DT45" s="189">
        <f t="shared" si="311"/>
        <v>0.56618122009836092</v>
      </c>
      <c r="DU45" s="189">
        <f t="shared" si="311"/>
        <v>0.38582398160228731</v>
      </c>
      <c r="DV45" s="189">
        <f t="shared" si="311"/>
        <v>0.90687654820698371</v>
      </c>
      <c r="DW45" s="189">
        <f t="shared" si="311"/>
        <v>3.2773980180126965</v>
      </c>
      <c r="DX45" s="189">
        <f t="shared" si="311"/>
        <v>4.0664772277249947E-2</v>
      </c>
      <c r="DY45" s="189">
        <f t="shared" si="311"/>
        <v>0.54302038383011997</v>
      </c>
      <c r="DZ45" s="189">
        <f t="shared" si="311"/>
        <v>75.126854444742705</v>
      </c>
      <c r="EA45" s="189">
        <f t="shared" si="311"/>
        <v>9.1559624358603722E-2</v>
      </c>
      <c r="EB45" s="189">
        <f t="shared" si="311"/>
        <v>1.8695218848431876</v>
      </c>
      <c r="EC45" s="189">
        <f t="shared" si="311"/>
        <v>2.6403459203740036</v>
      </c>
      <c r="ED45" s="189">
        <f t="shared" si="311"/>
        <v>0</v>
      </c>
      <c r="EE45" s="193" t="s">
        <v>60</v>
      </c>
      <c r="EF45" s="12" t="s">
        <v>22</v>
      </c>
      <c r="EG45" s="189">
        <f t="shared" ref="EG45" si="312">BN45-CW43</f>
        <v>-2.4418000949417253</v>
      </c>
      <c r="EH45" s="189">
        <f t="shared" ref="EH45" si="313">BO45-CX43</f>
        <v>-0.29781858249348736</v>
      </c>
      <c r="EI45" s="189">
        <f t="shared" ref="EI45" si="314">BP45-CY43</f>
        <v>-0.60483421300592521</v>
      </c>
      <c r="EJ45" s="189">
        <f t="shared" ref="EJ45" si="315">BQ45-CZ43</f>
        <v>-1.0096985869788246</v>
      </c>
      <c r="EK45" s="189">
        <f t="shared" ref="EK45" si="316">BR45-DA43</f>
        <v>-3.6658378179621046E-2</v>
      </c>
      <c r="EL45" s="189">
        <f t="shared" ref="EL45" si="317">BS45-DB43</f>
        <v>-0.16422709752397768</v>
      </c>
      <c r="EM45" s="189">
        <f t="shared" ref="EM45" si="318">BT45-DC43</f>
        <v>0</v>
      </c>
      <c r="EN45" s="189">
        <f t="shared" ref="EN45" si="319">BU45-DD43</f>
        <v>0.44875517233035467</v>
      </c>
      <c r="EO45" s="189">
        <f t="shared" ref="EO45" si="320">BV45-DE43</f>
        <v>-0.17572713872928092</v>
      </c>
      <c r="EP45" s="189">
        <f t="shared" ref="EP45" si="321">BW45-DF43</f>
        <v>5.6827327422296792E-2</v>
      </c>
      <c r="EQ45" s="189">
        <f t="shared" ref="EQ45" si="322">BX45-DG43</f>
        <v>-0.47190268421337933</v>
      </c>
      <c r="ER45" s="189">
        <f t="shared" ref="ER45" si="323">BY45-DH43</f>
        <v>-0.76421533846549439</v>
      </c>
      <c r="ES45" s="189">
        <f t="shared" ref="ES45" si="324">BZ45-DI43</f>
        <v>-0.32835702361977748</v>
      </c>
      <c r="ET45" s="189">
        <f t="shared" ref="ET45" si="325">CA45-DJ43</f>
        <v>-0.17319206048736613</v>
      </c>
      <c r="EU45" s="189">
        <f t="shared" ref="EU45" si="326">CB45-DK43</f>
        <v>-0.22121438575389307</v>
      </c>
      <c r="EV45" s="189">
        <f t="shared" ref="EV45" si="327">CC45-DL43</f>
        <v>-0.46890948666554699</v>
      </c>
      <c r="EW45" s="189">
        <f t="shared" ref="EW45" si="328">CD45-DM43</f>
        <v>-1.1152922588444281</v>
      </c>
      <c r="EX45" s="189">
        <f t="shared" ref="EX45" si="329">CE45-DN43</f>
        <v>7.4579468672286708E-3</v>
      </c>
      <c r="EY45" s="189">
        <f t="shared" ref="EY45" si="330">CF45-DO43</f>
        <v>-0.25480407409470962</v>
      </c>
      <c r="EZ45" s="189">
        <f t="shared" ref="EZ45" si="331">CG45-DP43</f>
        <v>-0.2389303168574643</v>
      </c>
      <c r="FA45" s="189">
        <f t="shared" ref="FA45" si="332">CH45-DQ43</f>
        <v>-0.47303803123942822</v>
      </c>
      <c r="FB45" s="195">
        <f>CI45-DR43</f>
        <v>-40.166725538804684</v>
      </c>
      <c r="FC45" s="189">
        <f t="shared" ref="FC45" si="333">CJ45-DS43</f>
        <v>6.5289161870183641</v>
      </c>
      <c r="FD45" s="189">
        <f t="shared" ref="FD45" si="334">CK45-DT43</f>
        <v>0.27652501014538033</v>
      </c>
      <c r="FE45" s="189">
        <f t="shared" ref="FE45" si="335">CL45-DU43</f>
        <v>0.1313300332035372</v>
      </c>
      <c r="FF45" s="189">
        <f t="shared" ref="FF45" si="336">CM45-DV43</f>
        <v>0.21674962331484071</v>
      </c>
      <c r="FG45" s="189">
        <f t="shared" ref="FG45" si="337">CN45-DW43</f>
        <v>0.26370159373405855</v>
      </c>
      <c r="FH45" s="189">
        <f t="shared" ref="FH45" si="338">CO45-DX43</f>
        <v>2.2045303710587657E-2</v>
      </c>
      <c r="FI45" s="189">
        <f t="shared" ref="FI45" si="339">CP45-DY43</f>
        <v>0.35323085650000841</v>
      </c>
      <c r="FJ45" s="189">
        <f t="shared" ref="FJ45" si="340">CQ45-DZ43</f>
        <v>27.08343505673345</v>
      </c>
      <c r="FK45" s="189">
        <f t="shared" ref="FK45" si="341">CR45-EA43</f>
        <v>-0.16272261967509616</v>
      </c>
      <c r="FL45" s="189">
        <f t="shared" ref="FL45" si="342">CS45-EB43</f>
        <v>1.1603174094862578</v>
      </c>
      <c r="FM45" s="189">
        <f t="shared" ref="FM45" si="343">CT45-EC43</f>
        <v>0.25838619530427831</v>
      </c>
      <c r="FN45" s="189">
        <f t="shared" ref="FN45" si="344">CU45-ED43</f>
        <v>0</v>
      </c>
      <c r="FO45" s="199">
        <f>BA44+BA45</f>
        <v>2.1110226850130145</v>
      </c>
    </row>
    <row r="46" spans="1:171" ht="12.75" customHeight="1" x14ac:dyDescent="0.2">
      <c r="A46" s="17" t="s">
        <v>60</v>
      </c>
      <c r="B46" s="12" t="s">
        <v>23</v>
      </c>
      <c r="C46" s="28">
        <v>42419</v>
      </c>
      <c r="D46" s="63">
        <v>0.41041666666666665</v>
      </c>
      <c r="E46" s="10">
        <f t="shared" si="235"/>
        <v>205.98333333333335</v>
      </c>
      <c r="F46" s="76">
        <f t="shared" si="182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183"/>
        <v>0.5</v>
      </c>
      <c r="L46" s="53">
        <f t="shared" si="308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5">
        <v>5.56</v>
      </c>
      <c r="V46" s="60">
        <v>4</v>
      </c>
      <c r="W46" s="71">
        <f t="shared" si="184"/>
        <v>252.39999999999998</v>
      </c>
      <c r="X46" s="85">
        <f t="shared" si="185"/>
        <v>95</v>
      </c>
      <c r="Y46" s="33">
        <v>5.2</v>
      </c>
      <c r="Z46" s="33">
        <f t="shared" si="175"/>
        <v>26.6</v>
      </c>
      <c r="AA46" s="33">
        <v>0</v>
      </c>
      <c r="AB46" s="33">
        <f t="shared" si="176"/>
        <v>40</v>
      </c>
      <c r="AC46" s="33">
        <v>2.6</v>
      </c>
      <c r="AD46" s="33">
        <f t="shared" si="177"/>
        <v>8.8000000000000007</v>
      </c>
      <c r="AE46" s="22">
        <f t="shared" si="178"/>
        <v>205.98333333333335</v>
      </c>
      <c r="AF46" s="54">
        <f t="shared" si="186"/>
        <v>189.8491772898505</v>
      </c>
      <c r="AG46" s="167">
        <f t="shared" si="64"/>
        <v>3.6510412657816743E-3</v>
      </c>
      <c r="AH46"/>
      <c r="AI46" s="22">
        <f t="shared" si="179"/>
        <v>2902600000</v>
      </c>
      <c r="AJ46" s="174">
        <f t="shared" si="192"/>
        <v>8.6228686309714087E-2</v>
      </c>
      <c r="AK46" s="174">
        <f t="shared" si="193"/>
        <v>3.4606830625972182E-3</v>
      </c>
      <c r="AL46" s="172"/>
      <c r="AM46" s="187">
        <f t="shared" si="194"/>
        <v>11.420138888888898</v>
      </c>
      <c r="AN46" s="187"/>
      <c r="AO46" s="187"/>
      <c r="AP46" s="174"/>
      <c r="AQ46" s="189">
        <f t="shared" si="187"/>
        <v>34.117019607843147</v>
      </c>
      <c r="AR46" s="189">
        <f t="shared" si="188"/>
        <v>66.316862745098049</v>
      </c>
      <c r="AS46" s="189">
        <f t="shared" si="189"/>
        <v>0</v>
      </c>
      <c r="AT46" s="189">
        <f t="shared" si="190"/>
        <v>2.5932862745098042</v>
      </c>
      <c r="AU46" s="189">
        <f t="shared" si="191"/>
        <v>7.4829176470588248</v>
      </c>
      <c r="AV46" s="190" t="s">
        <v>133</v>
      </c>
      <c r="AW46" s="189">
        <f t="shared" si="196"/>
        <v>16.373458235753318</v>
      </c>
      <c r="AX46" s="189">
        <f t="shared" si="197"/>
        <v>7.2129586260733802</v>
      </c>
      <c r="AY46" s="189">
        <f t="shared" si="198"/>
        <v>0</v>
      </c>
      <c r="AZ46" s="189">
        <f t="shared" si="199"/>
        <v>-1.669008587041354E-2</v>
      </c>
      <c r="BA46" s="189">
        <f t="shared" si="200"/>
        <v>7.6721311475409948E-2</v>
      </c>
      <c r="BB46" s="190" t="s">
        <v>133</v>
      </c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95"/>
      <c r="DS46" s="189"/>
      <c r="DT46" s="189"/>
      <c r="DU46" s="189"/>
      <c r="DV46" s="189"/>
      <c r="DW46" s="189"/>
      <c r="DX46" s="189"/>
      <c r="DY46" s="189"/>
      <c r="DZ46" s="189"/>
      <c r="EA46" s="189"/>
      <c r="EB46" s="189"/>
      <c r="EC46" s="189"/>
      <c r="ED46" s="189"/>
      <c r="EE46" s="193" t="s">
        <v>60</v>
      </c>
      <c r="EF46" s="12" t="s">
        <v>23</v>
      </c>
      <c r="EG46" s="189"/>
      <c r="EH46" s="189"/>
      <c r="EI46" s="189"/>
      <c r="EJ46" s="189"/>
      <c r="EK46" s="189"/>
      <c r="EL46" s="189"/>
      <c r="EM46" s="189"/>
      <c r="EN46" s="189"/>
      <c r="EO46" s="189"/>
      <c r="EP46" s="189"/>
      <c r="EQ46" s="189"/>
      <c r="ER46" s="189"/>
      <c r="ES46" s="189"/>
      <c r="ET46" s="189"/>
      <c r="EU46" s="189"/>
      <c r="EV46" s="189"/>
      <c r="EW46" s="189"/>
      <c r="EX46" s="189"/>
      <c r="EY46" s="189"/>
      <c r="EZ46" s="189"/>
      <c r="FA46" s="189"/>
      <c r="FB46" s="195"/>
      <c r="FC46" s="189"/>
      <c r="FD46" s="189"/>
      <c r="FE46" s="189"/>
      <c r="FF46" s="189"/>
      <c r="FG46" s="189"/>
      <c r="FH46" s="189"/>
      <c r="FI46" s="189"/>
      <c r="FJ46" s="189"/>
      <c r="FK46" s="189"/>
      <c r="FL46" s="189"/>
      <c r="FM46" s="189"/>
      <c r="FN46" s="189"/>
      <c r="FO46" s="6"/>
    </row>
    <row r="47" spans="1:171" ht="14.25" customHeight="1" x14ac:dyDescent="0.2">
      <c r="A47" s="17" t="s">
        <v>60</v>
      </c>
      <c r="B47" s="12" t="s">
        <v>24</v>
      </c>
      <c r="C47" s="28">
        <v>42420</v>
      </c>
      <c r="D47" s="63">
        <v>0.53263888888888888</v>
      </c>
      <c r="E47" s="10">
        <f t="shared" si="235"/>
        <v>232.91666666666666</v>
      </c>
      <c r="F47" s="76">
        <f t="shared" si="182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183"/>
        <v>0.58999999999999986</v>
      </c>
      <c r="L47" s="53">
        <f t="shared" si="308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5">
        <v>5.75</v>
      </c>
      <c r="V47" s="60">
        <v>4</v>
      </c>
      <c r="W47" s="71">
        <f t="shared" si="184"/>
        <v>253.79999999999995</v>
      </c>
      <c r="X47" s="85">
        <f t="shared" si="185"/>
        <v>99</v>
      </c>
      <c r="Y47" s="33">
        <v>4.7</v>
      </c>
      <c r="Z47" s="33">
        <f t="shared" si="175"/>
        <v>31.3</v>
      </c>
      <c r="AA47" s="33">
        <v>0</v>
      </c>
      <c r="AB47" s="33">
        <f t="shared" si="176"/>
        <v>40</v>
      </c>
      <c r="AC47" s="33">
        <v>0.7</v>
      </c>
      <c r="AD47" s="33">
        <f t="shared" si="177"/>
        <v>9.5</v>
      </c>
      <c r="AE47" s="22">
        <f t="shared" si="178"/>
        <v>232.91666666666666</v>
      </c>
      <c r="AF47" s="54">
        <f t="shared" si="186"/>
        <v>-58.324304808685852</v>
      </c>
      <c r="AG47" s="167">
        <f t="shared" si="64"/>
        <v>-1.1884362494051013E-2</v>
      </c>
      <c r="AH47"/>
      <c r="AI47" s="22">
        <f t="shared" si="179"/>
        <v>2119229999.9999995</v>
      </c>
      <c r="AJ47" s="174">
        <f t="shared" si="192"/>
        <v>-0.31455407189321127</v>
      </c>
      <c r="AK47" s="174">
        <f t="shared" si="193"/>
        <v>-1.167898781781726E-2</v>
      </c>
      <c r="AL47" s="172">
        <f>LN(AI47/AI45)/(AE47-AE45)</f>
        <v>-4.4035754210896292E-3</v>
      </c>
      <c r="AM47" s="187">
        <f t="shared" si="194"/>
        <v>11.138055555555546</v>
      </c>
      <c r="AN47" s="187">
        <f>AM46+AM47</f>
        <v>22.558194444444446</v>
      </c>
      <c r="AO47" s="187"/>
      <c r="AP47" s="174"/>
      <c r="AQ47" s="189">
        <f t="shared" si="187"/>
        <v>37.32</v>
      </c>
      <c r="AR47" s="189">
        <f t="shared" si="188"/>
        <v>72.20086444007859</v>
      </c>
      <c r="AS47" s="189">
        <f t="shared" si="189"/>
        <v>0</v>
      </c>
      <c r="AT47" s="189">
        <f t="shared" si="190"/>
        <v>2.3235913555992145</v>
      </c>
      <c r="AU47" s="189">
        <f t="shared" si="191"/>
        <v>7.5890687622789788</v>
      </c>
      <c r="AV47" s="190" t="s">
        <v>134</v>
      </c>
      <c r="AW47" s="189">
        <f t="shared" si="196"/>
        <v>2.8170196078431466</v>
      </c>
      <c r="AX47" s="189">
        <f t="shared" si="197"/>
        <v>6.0831372549019562</v>
      </c>
      <c r="AY47" s="189">
        <f t="shared" si="198"/>
        <v>0</v>
      </c>
      <c r="AZ47" s="189">
        <f t="shared" si="199"/>
        <v>0.26328627450980413</v>
      </c>
      <c r="BA47" s="189">
        <f t="shared" si="200"/>
        <v>0.12708235294117554</v>
      </c>
      <c r="BB47" s="190" t="s">
        <v>134</v>
      </c>
      <c r="BC47" s="189">
        <f>(AW46+AW47)/$AN47</f>
        <v>0.85070983366413133</v>
      </c>
      <c r="BD47" s="189">
        <f>(AX46+AX47)/$AN47</f>
        <v>0.58941312496088771</v>
      </c>
      <c r="BE47" s="189">
        <f>(AY46+AY47)/$AN47</f>
        <v>0</v>
      </c>
      <c r="BF47" s="189">
        <f>(AZ46+AZ47)/$AN47</f>
        <v>1.0931557011209354E-2</v>
      </c>
      <c r="BG47" s="189">
        <f>(BA46+BA47)/$AN47</f>
        <v>9.0345734415272563E-3</v>
      </c>
      <c r="BH47" s="189"/>
      <c r="BI47" s="189"/>
      <c r="BJ47" s="189"/>
      <c r="BK47" s="189"/>
      <c r="BL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95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193" t="s">
        <v>60</v>
      </c>
      <c r="EF47" s="12" t="s">
        <v>24</v>
      </c>
      <c r="EG47" s="189"/>
      <c r="EH47" s="189"/>
      <c r="EI47" s="189"/>
      <c r="EJ47" s="189"/>
      <c r="EK47" s="189"/>
      <c r="EL47" s="189"/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95"/>
      <c r="FC47" s="189"/>
      <c r="FD47" s="189"/>
      <c r="FE47" s="189"/>
      <c r="FF47" s="189"/>
      <c r="FG47" s="189"/>
      <c r="FH47" s="189"/>
      <c r="FI47" s="189"/>
      <c r="FJ47" s="189"/>
      <c r="FK47" s="189"/>
      <c r="FL47" s="189"/>
      <c r="FM47" s="189"/>
      <c r="FN47" s="189"/>
      <c r="FO47" s="6"/>
    </row>
    <row r="48" spans="1:171" ht="14.25" customHeight="1" x14ac:dyDescent="0.2">
      <c r="A48" s="17" t="s">
        <v>60</v>
      </c>
      <c r="B48" s="12" t="s">
        <v>25</v>
      </c>
      <c r="C48" s="28">
        <v>42421</v>
      </c>
      <c r="D48" s="63">
        <v>0.52569444444444446</v>
      </c>
      <c r="E48" s="10">
        <f t="shared" si="235"/>
        <v>256.75</v>
      </c>
      <c r="F48" s="76">
        <f t="shared" si="182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183"/>
        <v>1.0699999999999994</v>
      </c>
      <c r="L48" s="53">
        <f t="shared" si="308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5">
        <v>6</v>
      </c>
      <c r="V48" s="60">
        <v>4</v>
      </c>
      <c r="W48" s="71">
        <f t="shared" si="184"/>
        <v>254.89999999999998</v>
      </c>
      <c r="X48" s="85">
        <f t="shared" si="185"/>
        <v>103</v>
      </c>
      <c r="Y48" s="33">
        <v>3.8</v>
      </c>
      <c r="Z48" s="33">
        <f t="shared" si="175"/>
        <v>35.1</v>
      </c>
      <c r="AA48" s="33">
        <v>0</v>
      </c>
      <c r="AB48" s="33">
        <f t="shared" si="176"/>
        <v>40</v>
      </c>
      <c r="AC48" s="33">
        <v>1.3</v>
      </c>
      <c r="AD48" s="33">
        <f t="shared" si="177"/>
        <v>10.8</v>
      </c>
      <c r="AE48" s="22">
        <f t="shared" si="178"/>
        <v>256.75</v>
      </c>
      <c r="AF48" s="54">
        <f t="shared" si="186"/>
        <v>-345.37175208512258</v>
      </c>
      <c r="AG48" s="167">
        <f t="shared" si="64"/>
        <v>-2.0069596785932502E-3</v>
      </c>
      <c r="AH48"/>
      <c r="AI48" s="22">
        <f t="shared" si="179"/>
        <v>2029004000</v>
      </c>
      <c r="AJ48" s="174">
        <f t="shared" si="192"/>
        <v>-4.3507782904689714E-2</v>
      </c>
      <c r="AK48" s="174">
        <f t="shared" si="193"/>
        <v>-1.8255013806163509E-3</v>
      </c>
      <c r="AL48" s="172"/>
      <c r="AM48" s="187">
        <f t="shared" si="194"/>
        <v>8.0983680555555591</v>
      </c>
      <c r="AN48" s="187"/>
      <c r="AO48" s="187"/>
      <c r="AP48" s="174"/>
      <c r="AQ48" s="189">
        <f t="shared" si="187"/>
        <v>35.341842310694766</v>
      </c>
      <c r="AR48" s="189">
        <f t="shared" si="188"/>
        <v>77.604215456674467</v>
      </c>
      <c r="AS48" s="189">
        <f t="shared" si="189"/>
        <v>0</v>
      </c>
      <c r="AT48" s="189">
        <f t="shared" si="190"/>
        <v>2.3878220140515221</v>
      </c>
      <c r="AU48" s="189">
        <f t="shared" si="191"/>
        <v>7.6509797033567519</v>
      </c>
      <c r="AV48" s="190" t="s">
        <v>135</v>
      </c>
      <c r="AW48" s="189">
        <f t="shared" si="196"/>
        <v>13.120000000000001</v>
      </c>
      <c r="AX48" s="189">
        <f t="shared" si="197"/>
        <v>5.7991355599214103</v>
      </c>
      <c r="AY48" s="189">
        <f t="shared" si="198"/>
        <v>0</v>
      </c>
      <c r="AZ48" s="189">
        <f t="shared" si="199"/>
        <v>-7.640864440078543E-2</v>
      </c>
      <c r="BA48" s="189">
        <f t="shared" si="200"/>
        <v>0.10093123772102164</v>
      </c>
      <c r="BB48" s="190" t="s">
        <v>135</v>
      </c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95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193" t="s">
        <v>60</v>
      </c>
      <c r="EF48" s="12" t="s">
        <v>25</v>
      </c>
      <c r="EG48" s="189"/>
      <c r="EH48" s="189"/>
      <c r="EI48" s="189"/>
      <c r="EJ48" s="189"/>
      <c r="EK48" s="189"/>
      <c r="EL48" s="189"/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95"/>
      <c r="FC48" s="189"/>
      <c r="FD48" s="189"/>
      <c r="FE48" s="189"/>
      <c r="FF48" s="189"/>
      <c r="FG48" s="189"/>
      <c r="FH48" s="189"/>
      <c r="FI48" s="189"/>
      <c r="FJ48" s="189"/>
      <c r="FK48" s="189"/>
      <c r="FL48" s="189"/>
      <c r="FM48" s="189"/>
      <c r="FN48" s="189"/>
      <c r="FO48" s="6"/>
    </row>
    <row r="49" spans="1:171" x14ac:dyDescent="0.2">
      <c r="A49" s="17" t="s">
        <v>60</v>
      </c>
      <c r="B49" s="12" t="s">
        <v>26</v>
      </c>
      <c r="C49" s="28">
        <v>42422</v>
      </c>
      <c r="D49" s="63">
        <v>0.35138888888888892</v>
      </c>
      <c r="E49" s="10">
        <f t="shared" si="235"/>
        <v>276.56666666666666</v>
      </c>
      <c r="F49" s="76">
        <f t="shared" si="182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183"/>
        <v>1.1799999999999997</v>
      </c>
      <c r="L49" s="53">
        <f t="shared" si="308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5">
        <v>6.4</v>
      </c>
      <c r="V49" s="60">
        <v>12</v>
      </c>
      <c r="W49" s="71">
        <f t="shared" si="184"/>
        <v>253.99999999999997</v>
      </c>
      <c r="X49" s="85">
        <f t="shared" si="185"/>
        <v>115</v>
      </c>
      <c r="Y49" s="33">
        <v>2.4</v>
      </c>
      <c r="Z49" s="33">
        <f t="shared" si="175"/>
        <v>37.5</v>
      </c>
      <c r="AA49" s="33">
        <v>0</v>
      </c>
      <c r="AB49" s="33">
        <f t="shared" si="176"/>
        <v>40</v>
      </c>
      <c r="AC49" s="33">
        <v>0.7</v>
      </c>
      <c r="AD49" s="33">
        <f t="shared" si="177"/>
        <v>11.5</v>
      </c>
      <c r="AE49" s="22">
        <f t="shared" si="178"/>
        <v>276.56666666666666</v>
      </c>
      <c r="AF49" s="54">
        <f t="shared" si="186"/>
        <v>-73.910199659431001</v>
      </c>
      <c r="AG49" s="167">
        <f t="shared" si="64"/>
        <v>-9.3782344487483623E-3</v>
      </c>
      <c r="AH49"/>
      <c r="AI49" s="22">
        <f t="shared" si="179"/>
        <v>1678939999.9999998</v>
      </c>
      <c r="AJ49" s="174">
        <f t="shared" si="192"/>
        <v>-0.18938239035623006</v>
      </c>
      <c r="AK49" s="174">
        <f t="shared" si="193"/>
        <v>-9.5567228102386922E-3</v>
      </c>
      <c r="AL49" s="172">
        <f>LN(AI49/AI47)/(AE49-AE47)</f>
        <v>-5.3353991583257676E-3</v>
      </c>
      <c r="AM49" s="187">
        <f t="shared" si="194"/>
        <v>6.0151840277777771</v>
      </c>
      <c r="AN49" s="187">
        <f>AM48+AM49</f>
        <v>14.113552083333335</v>
      </c>
      <c r="AO49" s="187">
        <f t="shared" ref="AO49" si="345">AM48+AM49+AM47+AM46</f>
        <v>36.671746527777778</v>
      </c>
      <c r="AP49" s="174"/>
      <c r="AQ49" s="189">
        <f t="shared" si="187"/>
        <v>32.329014526894383</v>
      </c>
      <c r="AR49" s="189">
        <f t="shared" si="188"/>
        <v>79.381232822928936</v>
      </c>
      <c r="AS49" s="189">
        <f t="shared" si="189"/>
        <v>0</v>
      </c>
      <c r="AT49" s="189">
        <f t="shared" si="190"/>
        <v>2.6427169218688653</v>
      </c>
      <c r="AU49" s="189">
        <f t="shared" si="191"/>
        <v>7.9879858657243812</v>
      </c>
      <c r="AV49" s="190" t="s">
        <v>136</v>
      </c>
      <c r="AW49" s="189">
        <f t="shared" si="196"/>
        <v>9.041842310694765</v>
      </c>
      <c r="AX49" s="189">
        <f t="shared" si="197"/>
        <v>1.9957845433255272</v>
      </c>
      <c r="AY49" s="189">
        <f t="shared" si="198"/>
        <v>0</v>
      </c>
      <c r="AZ49" s="189">
        <f t="shared" si="199"/>
        <v>-0.26217798594847785</v>
      </c>
      <c r="BA49" s="189">
        <f t="shared" si="200"/>
        <v>0.35902029664324786</v>
      </c>
      <c r="BB49" s="190" t="s">
        <v>136</v>
      </c>
      <c r="BC49" s="189">
        <f>(AW48+AW49)/$AN49</f>
        <v>1.570252632352251</v>
      </c>
      <c r="BD49" s="189">
        <f>(AX48+AX49)/$AN49</f>
        <v>0.55230037464855797</v>
      </c>
      <c r="BE49" s="189">
        <f>(AY48+AY49)/$AN49</f>
        <v>0</v>
      </c>
      <c r="BF49" s="189">
        <f>(AZ48+AZ49)/$AN49</f>
        <v>-2.3990178259171165E-2</v>
      </c>
      <c r="BG49" s="189">
        <f>(BA48+BA49)/$AN49</f>
        <v>3.2589353243498875E-2</v>
      </c>
      <c r="BH49" s="189">
        <f>(AW48+AW49+AW47+AW46)/$AO49</f>
        <v>1.1276343253236674</v>
      </c>
      <c r="BI49" s="189">
        <f>(AX48+AX49+AX47+AX46)/$AO49</f>
        <v>0.57512984739481787</v>
      </c>
      <c r="BJ49" s="189">
        <f>(AY48+AY49+AY47+AY46)/$AO49</f>
        <v>0</v>
      </c>
      <c r="BK49" s="189">
        <f>(AZ48+AZ49+AZ47+AZ46)/$AO49</f>
        <v>-2.5084826990771389E-3</v>
      </c>
      <c r="BL49" s="189">
        <f>(BA48+BA49+BA47+BA46)/$AO49</f>
        <v>1.8099906920933797E-2</v>
      </c>
      <c r="BN49" s="189">
        <v>0.65475886019123031</v>
      </c>
      <c r="BO49" s="189">
        <v>1.1006644719646652</v>
      </c>
      <c r="BP49" s="189">
        <v>1.0486358177306185</v>
      </c>
      <c r="BQ49" s="189">
        <v>0</v>
      </c>
      <c r="BR49" s="189">
        <v>0</v>
      </c>
      <c r="BS49" s="189">
        <v>2.9928490119654936</v>
      </c>
      <c r="BT49" s="189">
        <v>2.8269881011674648E-2</v>
      </c>
      <c r="BU49" s="189">
        <v>2.153933262299446</v>
      </c>
      <c r="BV49" s="189">
        <v>0.74655591009373057</v>
      </c>
      <c r="BW49" s="189">
        <v>1.2490048508821128</v>
      </c>
      <c r="BX49" s="189">
        <v>1.5229232913547659</v>
      </c>
      <c r="BY49" s="189">
        <v>1.9285340633983434</v>
      </c>
      <c r="BZ49" s="189">
        <v>1.5203009529988649</v>
      </c>
      <c r="CA49" s="189">
        <v>0.42291511925072867</v>
      </c>
      <c r="CB49" s="189">
        <v>0.65870012207783735</v>
      </c>
      <c r="CC49" s="189">
        <v>3.8273042402167756</v>
      </c>
      <c r="CD49" s="189">
        <v>0.12747238082328322</v>
      </c>
      <c r="CE49" s="189">
        <v>1.8170529649544513</v>
      </c>
      <c r="CF49" s="189">
        <v>0.49988476906301949</v>
      </c>
      <c r="CG49" s="189">
        <v>0.24594573840466125</v>
      </c>
      <c r="CH49" s="189">
        <v>1.5393868289398054</v>
      </c>
      <c r="CI49" s="189">
        <v>27.812456158678021</v>
      </c>
      <c r="CJ49" s="189">
        <v>19.796597813083853</v>
      </c>
      <c r="CK49" s="189">
        <v>0.76771954041976564</v>
      </c>
      <c r="CL49" s="189">
        <v>0.60424960245661763</v>
      </c>
      <c r="CM49" s="189">
        <v>0.74150594025708383</v>
      </c>
      <c r="CN49" s="189">
        <v>2.7454285829193377</v>
      </c>
      <c r="CO49" s="189">
        <v>0.16238037756512072</v>
      </c>
      <c r="CP49" s="189">
        <v>0.63522813918280374</v>
      </c>
      <c r="CQ49" s="189">
        <v>122.51746402959556</v>
      </c>
      <c r="CR49" s="189">
        <v>0.25336527539237097</v>
      </c>
      <c r="CS49" s="189">
        <v>0.69396160222610792</v>
      </c>
      <c r="CT49" s="189">
        <v>2.7088443252777066</v>
      </c>
      <c r="CU49" s="189">
        <v>0.3419720899527392</v>
      </c>
      <c r="CW49" s="189">
        <f t="shared" ref="CW49:DQ49" si="346">(BN49*$W49/1000+($AB50-$AB48)*BN$18/1000)/(($W49+$AA49+$AC49)/1000)</f>
        <v>0.65295936587582448</v>
      </c>
      <c r="CX49" s="189">
        <f t="shared" si="346"/>
        <v>1.0976394812682566</v>
      </c>
      <c r="CY49" s="189">
        <f t="shared" si="346"/>
        <v>1.0457538190167928</v>
      </c>
      <c r="CZ49" s="189">
        <f t="shared" si="346"/>
        <v>0</v>
      </c>
      <c r="DA49" s="189">
        <f t="shared" si="346"/>
        <v>0</v>
      </c>
      <c r="DB49" s="189">
        <f t="shared" si="346"/>
        <v>2.9846236711395187</v>
      </c>
      <c r="DC49" s="189">
        <f t="shared" si="346"/>
        <v>2.8192186010857323E-2</v>
      </c>
      <c r="DD49" s="189">
        <f t="shared" si="346"/>
        <v>2.148013539945266</v>
      </c>
      <c r="DE49" s="189">
        <f t="shared" si="346"/>
        <v>0.74450412706638225</v>
      </c>
      <c r="DF49" s="189">
        <f t="shared" si="346"/>
        <v>1.2455721716688519</v>
      </c>
      <c r="DG49" s="189">
        <f t="shared" si="346"/>
        <v>1.5187377934986672</v>
      </c>
      <c r="DH49" s="189">
        <f t="shared" si="346"/>
        <v>1.9232338127333304</v>
      </c>
      <c r="DI49" s="189">
        <f t="shared" si="346"/>
        <v>1.516122662197533</v>
      </c>
      <c r="DJ49" s="189">
        <f t="shared" si="346"/>
        <v>0.42175280836154333</v>
      </c>
      <c r="DK49" s="189">
        <f t="shared" si="346"/>
        <v>0.65688979586875018</v>
      </c>
      <c r="DL49" s="189">
        <f t="shared" si="346"/>
        <v>3.8167855399099371</v>
      </c>
      <c r="DM49" s="189">
        <f t="shared" si="346"/>
        <v>0.12712204448022746</v>
      </c>
      <c r="DN49" s="189">
        <f t="shared" si="346"/>
        <v>1.8120591012894802</v>
      </c>
      <c r="DO49" s="189">
        <f t="shared" si="346"/>
        <v>0.49851092007069858</v>
      </c>
      <c r="DP49" s="189">
        <f t="shared" si="346"/>
        <v>0.24526979801642698</v>
      </c>
      <c r="DQ49" s="189">
        <f t="shared" si="346"/>
        <v>1.5351560838268965</v>
      </c>
      <c r="DR49" s="195">
        <f>(CI49*$W49/1000+($AB50-$AB48)*CI$18/1000+2220/1000*(AD50-AD48))/(($W49+$AA49+$AC49)/1000)</f>
        <v>33.837313954865394</v>
      </c>
      <c r="DS49" s="189">
        <f t="shared" ref="DS49:ED49" si="347">(CJ49*$W49/1000+($AB50-$AB48)*CJ$18/1000)/(($W49+$AA49+$AC49)/1000)</f>
        <v>19.742190202290139</v>
      </c>
      <c r="DT49" s="189">
        <f t="shared" si="347"/>
        <v>0.7656095927232841</v>
      </c>
      <c r="DU49" s="189">
        <f t="shared" si="347"/>
        <v>0.60258892431873123</v>
      </c>
      <c r="DV49" s="189">
        <f t="shared" si="347"/>
        <v>0.73946803622025625</v>
      </c>
      <c r="DW49" s="189">
        <f t="shared" si="347"/>
        <v>2.7378832354201483</v>
      </c>
      <c r="DX49" s="189">
        <f t="shared" si="347"/>
        <v>0.16193410247954715</v>
      </c>
      <c r="DY49" s="189">
        <f t="shared" si="347"/>
        <v>0.6334823217606288</v>
      </c>
      <c r="DZ49" s="189">
        <f t="shared" si="347"/>
        <v>122.18074543980083</v>
      </c>
      <c r="EA49" s="189">
        <f t="shared" si="347"/>
        <v>0.25266894365788073</v>
      </c>
      <c r="EB49" s="189">
        <f t="shared" si="347"/>
        <v>0.69205436578496815</v>
      </c>
      <c r="EC49" s="189">
        <f t="shared" si="347"/>
        <v>2.7013995234414505</v>
      </c>
      <c r="ED49" s="189">
        <f t="shared" si="347"/>
        <v>0.34103223733017574</v>
      </c>
      <c r="EE49" s="193" t="s">
        <v>60</v>
      </c>
      <c r="EF49" s="12" t="s">
        <v>26</v>
      </c>
      <c r="EG49" s="189">
        <f t="shared" ref="EG49" si="348">BN49-CW45</f>
        <v>-0.17026708192732332</v>
      </c>
      <c r="EH49" s="189">
        <f t="shared" ref="EH49" si="349">BO49-CX45</f>
        <v>-6.9824186065688965E-2</v>
      </c>
      <c r="EI49" s="189">
        <f t="shared" ref="EI49" si="350">BP49-CY45</f>
        <v>-0.75369908699255972</v>
      </c>
      <c r="EJ49" s="189">
        <f t="shared" ref="EJ49" si="351">BQ49-CZ45</f>
        <v>-2.7386980019871884E-2</v>
      </c>
      <c r="EK49" s="189">
        <f t="shared" ref="EK49" si="352">BR49-DA45</f>
        <v>0</v>
      </c>
      <c r="EL49" s="189">
        <f t="shared" ref="EL49" si="353">BS49-DB45</f>
        <v>5.7643254681318368E-2</v>
      </c>
      <c r="EM49" s="189">
        <f t="shared" ref="EM49" si="354">BT49-DC45</f>
        <v>2.8269881011674648E-2</v>
      </c>
      <c r="EN49" s="189">
        <f t="shared" ref="EN49" si="355">BU49-DD45</f>
        <v>8.3176165462095497E-3</v>
      </c>
      <c r="EO49" s="189">
        <f t="shared" ref="EO49" si="356">BV49-DE45</f>
        <v>-3.1148646054630635E-3</v>
      </c>
      <c r="EP49" s="189">
        <f t="shared" ref="EP49" si="357">BW49-DF45</f>
        <v>-8.5345134620710583E-2</v>
      </c>
      <c r="EQ49" s="189">
        <f t="shared" ref="EQ49" si="358">BX49-DG45</f>
        <v>-0.16495077021000415</v>
      </c>
      <c r="ER49" s="189">
        <f t="shared" ref="ER49" si="359">BY49-DH45</f>
        <v>-0.16926753984925735</v>
      </c>
      <c r="ES49" s="189">
        <f t="shared" ref="ES49" si="360">BZ49-DI45</f>
        <v>-0.16753013825311824</v>
      </c>
      <c r="ET49" s="189">
        <f t="shared" ref="ET49" si="361">CA49-DJ45</f>
        <v>-9.3187437051525102E-2</v>
      </c>
      <c r="EU49" s="189">
        <f t="shared" ref="EU49" si="362">CB49-DK45</f>
        <v>-0.12457537369122273</v>
      </c>
      <c r="EV49" s="189">
        <f t="shared" ref="EV49" si="363">CC49-DL45</f>
        <v>-0.18446542016685319</v>
      </c>
      <c r="EW49" s="189">
        <f t="shared" ref="EW49" si="364">CD49-DM45</f>
        <v>-1.2347315238510737E-2</v>
      </c>
      <c r="EX49" s="189">
        <f t="shared" ref="EX49" si="365">CE49-DN45</f>
        <v>-0.45569065479067117</v>
      </c>
      <c r="EY49" s="189">
        <f t="shared" ref="EY49" si="366">CF49-DO45</f>
        <v>-0.20729602204955011</v>
      </c>
      <c r="EZ49" s="189">
        <f t="shared" ref="EZ49" si="367">CG49-DP45</f>
        <v>2.1267024143891783E-2</v>
      </c>
      <c r="FA49" s="189">
        <f t="shared" ref="FA49" si="368">CH49-DQ45</f>
        <v>-0.1514865410733377</v>
      </c>
      <c r="FB49" s="195">
        <f>CI49-DR45</f>
        <v>-38.212907138880368</v>
      </c>
      <c r="FC49" s="189">
        <f t="shared" ref="FC49" si="369">CJ49-DS45</f>
        <v>11.702346460470158</v>
      </c>
      <c r="FD49" s="189">
        <f t="shared" ref="FD49" si="370">CK49-DT45</f>
        <v>0.20153832032140473</v>
      </c>
      <c r="FE49" s="189">
        <f t="shared" ref="FE49" si="371">CL49-DU45</f>
        <v>0.21842562085433032</v>
      </c>
      <c r="FF49" s="189">
        <f t="shared" ref="FF49" si="372">CM49-DV45</f>
        <v>-0.16537060794989988</v>
      </c>
      <c r="FG49" s="189">
        <f t="shared" ref="FG49" si="373">CN49-DW45</f>
        <v>-0.53196943509335881</v>
      </c>
      <c r="FH49" s="189">
        <f t="shared" ref="FH49" si="374">CO49-DX45</f>
        <v>0.12171560528787077</v>
      </c>
      <c r="FI49" s="189">
        <f t="shared" ref="FI49" si="375">CP49-DY45</f>
        <v>9.2207755352683773E-2</v>
      </c>
      <c r="FJ49" s="189">
        <f>CQ49-DZ45</f>
        <v>47.390609584852854</v>
      </c>
      <c r="FK49" s="189">
        <f t="shared" ref="FK49" si="376">CR49-EA45</f>
        <v>0.16180565103376726</v>
      </c>
      <c r="FL49" s="189">
        <f t="shared" ref="FL49" si="377">CS49-EB45</f>
        <v>-1.1755602826170797</v>
      </c>
      <c r="FM49" s="189">
        <f t="shared" ref="FM49" si="378">CT49-EC45</f>
        <v>6.8498404903702959E-2</v>
      </c>
      <c r="FN49" s="189">
        <f t="shared" ref="FN49" si="379">CU49-ED45</f>
        <v>0.3419720899527392</v>
      </c>
      <c r="FO49" s="199">
        <f>SUM(BA46:BA49)</f>
        <v>0.66375519878085498</v>
      </c>
    </row>
    <row r="50" spans="1:171" ht="16.5" x14ac:dyDescent="0.3">
      <c r="A50" s="17" t="s">
        <v>60</v>
      </c>
      <c r="B50" s="12" t="s">
        <v>27</v>
      </c>
      <c r="C50" s="28">
        <v>42423</v>
      </c>
      <c r="D50" s="63">
        <v>0.42430555555555555</v>
      </c>
      <c r="E50" s="10">
        <f t="shared" si="235"/>
        <v>302.31666666666661</v>
      </c>
      <c r="F50" s="76">
        <f t="shared" si="182"/>
        <v>12.596527777777776</v>
      </c>
      <c r="G50" s="154">
        <v>6.19</v>
      </c>
      <c r="H50" s="154">
        <v>8.85</v>
      </c>
      <c r="I50" s="153">
        <v>70</v>
      </c>
      <c r="J50" s="153">
        <v>11.7</v>
      </c>
      <c r="K50" s="53">
        <f t="shared" si="183"/>
        <v>2.6599999999999993</v>
      </c>
      <c r="L50" s="53">
        <f t="shared" si="308"/>
        <v>3.8499999999999996</v>
      </c>
      <c r="M50" s="153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0">
        <v>6.71</v>
      </c>
      <c r="V50" s="60">
        <v>10</v>
      </c>
      <c r="W50" s="71">
        <f t="shared" si="184"/>
        <v>243.99999999999997</v>
      </c>
      <c r="X50" s="85">
        <f t="shared" si="185"/>
        <v>125</v>
      </c>
      <c r="Y50" s="33">
        <v>2</v>
      </c>
      <c r="Z50" s="33">
        <f t="shared" si="175"/>
        <v>39.5</v>
      </c>
      <c r="AA50" s="33">
        <v>0</v>
      </c>
      <c r="AB50" s="33">
        <f t="shared" si="176"/>
        <v>40</v>
      </c>
      <c r="AC50" s="33">
        <v>0</v>
      </c>
      <c r="AD50" s="33">
        <f t="shared" si="177"/>
        <v>11.5</v>
      </c>
      <c r="AE50" s="22">
        <f t="shared" si="178"/>
        <v>302.31666666666661</v>
      </c>
      <c r="AF50" s="54">
        <f t="shared" si="186"/>
        <v>-271.8801136053749</v>
      </c>
      <c r="AG50" s="167">
        <f t="shared" si="64"/>
        <v>-2.5494589191103023E-3</v>
      </c>
      <c r="AH50"/>
      <c r="AI50" s="22">
        <f t="shared" si="179"/>
        <v>1510360000</v>
      </c>
      <c r="AJ50" s="174">
        <f t="shared" si="192"/>
        <v>-0.10581460889242469</v>
      </c>
      <c r="AK50" s="174">
        <f t="shared" si="193"/>
        <v>-4.1093051997058228E-3</v>
      </c>
      <c r="AL50" s="172"/>
      <c r="AM50" s="187">
        <f t="shared" si="194"/>
        <v>6.866666666666652</v>
      </c>
      <c r="AN50" s="187"/>
      <c r="AO50" s="187"/>
      <c r="AP50" s="174"/>
      <c r="AQ50" s="189">
        <f t="shared" si="187"/>
        <v>24.1</v>
      </c>
      <c r="AR50" s="189">
        <f t="shared" si="188"/>
        <v>79.2</v>
      </c>
      <c r="AS50" s="189">
        <f t="shared" si="189"/>
        <v>0</v>
      </c>
      <c r="AT50" s="189">
        <f t="shared" si="190"/>
        <v>2.46</v>
      </c>
      <c r="AU50" s="189">
        <f t="shared" si="191"/>
        <v>7.92</v>
      </c>
      <c r="AV50" s="190" t="s">
        <v>137</v>
      </c>
      <c r="AW50" s="189">
        <f t="shared" si="196"/>
        <v>8.2290145268943817</v>
      </c>
      <c r="AX50" s="189">
        <f t="shared" si="197"/>
        <v>-0.1812328229289335</v>
      </c>
      <c r="AY50" s="189">
        <f t="shared" si="198"/>
        <v>0</v>
      </c>
      <c r="AZ50" s="189">
        <f t="shared" si="199"/>
        <v>0.18271692186886535</v>
      </c>
      <c r="BA50" s="189">
        <f t="shared" si="200"/>
        <v>-6.7985865724381256E-2</v>
      </c>
      <c r="BB50" s="190" t="s">
        <v>137</v>
      </c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95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193" t="s">
        <v>60</v>
      </c>
      <c r="EF50" s="12" t="s">
        <v>27</v>
      </c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95"/>
      <c r="FC50" s="189"/>
      <c r="FD50" s="189"/>
      <c r="FE50" s="189"/>
      <c r="FF50" s="189"/>
      <c r="FG50" s="189"/>
      <c r="FH50" s="189"/>
      <c r="FI50" s="189"/>
      <c r="FJ50" s="189"/>
      <c r="FK50" s="189"/>
      <c r="FL50" s="189"/>
      <c r="FM50" s="189"/>
      <c r="FN50" s="189"/>
      <c r="FO50" s="6"/>
    </row>
    <row r="51" spans="1:171" ht="17.25" thickBot="1" x14ac:dyDescent="0.35">
      <c r="A51" s="23" t="s">
        <v>60</v>
      </c>
      <c r="B51" s="13" t="s">
        <v>28</v>
      </c>
      <c r="C51" s="28">
        <v>42424</v>
      </c>
      <c r="D51" s="64">
        <v>0.3840277777777778</v>
      </c>
      <c r="E51" s="152">
        <f>F51*24</f>
        <v>325.34999999999997</v>
      </c>
      <c r="F51" s="77">
        <f t="shared" si="182"/>
        <v>13.556249999999999</v>
      </c>
      <c r="G51" s="157">
        <v>5.31</v>
      </c>
      <c r="H51" s="158">
        <v>9.67</v>
      </c>
      <c r="I51" s="155">
        <v>54.9</v>
      </c>
      <c r="J51" s="155">
        <v>10.8</v>
      </c>
      <c r="K51" s="161">
        <f t="shared" si="183"/>
        <v>4.3600000000000003</v>
      </c>
      <c r="L51" s="161">
        <f t="shared" si="308"/>
        <v>3.0299999999999994</v>
      </c>
      <c r="M51" s="156">
        <v>1</v>
      </c>
      <c r="N51" s="66">
        <v>19.100000000000001</v>
      </c>
      <c r="O51" s="66">
        <v>91.6</v>
      </c>
      <c r="P51" s="67">
        <v>0</v>
      </c>
      <c r="Q51" s="67">
        <v>2.89</v>
      </c>
      <c r="R51" s="67">
        <v>8.16</v>
      </c>
      <c r="S51" s="66"/>
      <c r="T51" s="65">
        <v>197</v>
      </c>
      <c r="U51" s="78">
        <v>7.03</v>
      </c>
      <c r="V51" s="65">
        <v>10</v>
      </c>
      <c r="W51" s="71">
        <f t="shared" si="184"/>
        <v>235.39999999999998</v>
      </c>
      <c r="X51" s="85">
        <f t="shared" si="185"/>
        <v>135</v>
      </c>
      <c r="Y51" s="67">
        <v>1.4</v>
      </c>
      <c r="Z51" s="68">
        <f t="shared" si="175"/>
        <v>40.9</v>
      </c>
      <c r="AA51" s="67">
        <v>0</v>
      </c>
      <c r="AB51" s="68">
        <f t="shared" si="176"/>
        <v>40</v>
      </c>
      <c r="AC51" s="67">
        <v>0</v>
      </c>
      <c r="AD51" s="68">
        <f t="shared" si="177"/>
        <v>11.5</v>
      </c>
      <c r="AE51" s="6"/>
      <c r="AF51" s="54"/>
      <c r="AG51" s="168"/>
      <c r="AH51"/>
      <c r="AI51" s="163">
        <f t="shared" si="179"/>
        <v>1249973999.9999998</v>
      </c>
      <c r="AJ51" s="175">
        <f t="shared" si="192"/>
        <v>-0.18922528190968296</v>
      </c>
      <c r="AK51" s="175">
        <f t="shared" si="193"/>
        <v>6.2591746593422906E-4</v>
      </c>
      <c r="AL51" s="172">
        <f>LN(AI51/AI49)/(AE51-AE49)</f>
        <v>1.0667948323566632E-3</v>
      </c>
      <c r="AM51" s="187">
        <f t="shared" si="194"/>
        <v>5.5184027777777844</v>
      </c>
      <c r="AN51" s="187">
        <f>AM50+AM51</f>
        <v>12.385069444444436</v>
      </c>
      <c r="AO51" s="187">
        <f t="shared" ref="AO51" si="380">AM50+AM51</f>
        <v>12.385069444444436</v>
      </c>
      <c r="AP51" s="175"/>
      <c r="AQ51" s="189">
        <f t="shared" si="187"/>
        <v>19.100000000000005</v>
      </c>
      <c r="AR51" s="189">
        <f t="shared" si="188"/>
        <v>91.6</v>
      </c>
      <c r="AS51" s="189">
        <f t="shared" si="189"/>
        <v>0</v>
      </c>
      <c r="AT51" s="189">
        <f t="shared" si="190"/>
        <v>2.89</v>
      </c>
      <c r="AU51" s="189">
        <f t="shared" si="191"/>
        <v>8.16</v>
      </c>
      <c r="AV51" s="190" t="s">
        <v>138</v>
      </c>
      <c r="AW51" s="189">
        <f t="shared" si="196"/>
        <v>5</v>
      </c>
      <c r="AX51" s="189">
        <f t="shared" si="197"/>
        <v>12.399999999999991</v>
      </c>
      <c r="AY51" s="189">
        <f t="shared" si="198"/>
        <v>0</v>
      </c>
      <c r="AZ51" s="189">
        <f t="shared" si="199"/>
        <v>-0.43000000000000016</v>
      </c>
      <c r="BA51" s="189">
        <f t="shared" si="200"/>
        <v>0.24000000000000021</v>
      </c>
      <c r="BB51" s="190" t="s">
        <v>138</v>
      </c>
      <c r="BC51" s="189">
        <f>(AW50+AW51)/$AN51</f>
        <v>1.0681421356768017</v>
      </c>
      <c r="BD51" s="189">
        <f>(AX50+AX51)/$AN51</f>
        <v>0.98657235891010875</v>
      </c>
      <c r="BE51" s="189">
        <f>(AY50+AY51)/$AN51</f>
        <v>0</v>
      </c>
      <c r="BF51" s="189">
        <f>(AZ50+AZ51)/$AN51</f>
        <v>-1.9966224593279003E-2</v>
      </c>
      <c r="BG51" s="189">
        <f>(BA50+BA51)/$AN51</f>
        <v>1.388883082547262E-2</v>
      </c>
      <c r="BH51" s="189">
        <f>(AW50+AW51)/$AN51</f>
        <v>1.0681421356768017</v>
      </c>
      <c r="BI51" s="189">
        <f>(AX50+AX51)/$AN51</f>
        <v>0.98657235891010875</v>
      </c>
      <c r="BJ51" s="189">
        <f>(AY50+AY51)/$AN51</f>
        <v>0</v>
      </c>
      <c r="BK51" s="189">
        <f>(AZ50+AZ51)/$AN51</f>
        <v>-1.9966224593279003E-2</v>
      </c>
      <c r="BL51" s="189">
        <f>(BA50+BA51)/$AN51</f>
        <v>1.388883082547262E-2</v>
      </c>
      <c r="BN51" s="189">
        <v>0.95326977663392765</v>
      </c>
      <c r="BO51" s="189">
        <v>1.1223748854570217</v>
      </c>
      <c r="BP51" s="189">
        <v>0.82143139055565118</v>
      </c>
      <c r="BQ51" s="189">
        <v>0</v>
      </c>
      <c r="BR51" s="189">
        <v>0</v>
      </c>
      <c r="BS51" s="189">
        <v>2.8985974684685183</v>
      </c>
      <c r="BT51" s="189">
        <v>4.0172988806063979E-2</v>
      </c>
      <c r="BU51" s="189">
        <v>2.5834838308451951</v>
      </c>
      <c r="BV51" s="189">
        <v>0.82962402213889452</v>
      </c>
      <c r="BW51" s="189">
        <v>1.4952517932609977</v>
      </c>
      <c r="BX51" s="189">
        <v>1.5743045730322882</v>
      </c>
      <c r="BY51" s="189">
        <v>1.9908965625980848</v>
      </c>
      <c r="BZ51" s="189">
        <v>1.5774467120020494</v>
      </c>
      <c r="CA51" s="189">
        <v>0.44474343454335491</v>
      </c>
      <c r="CB51" s="189">
        <v>0.67944062390649518</v>
      </c>
      <c r="CC51" s="189">
        <v>3.9943493096706653</v>
      </c>
      <c r="CD51" s="189">
        <v>0.16709217486295233</v>
      </c>
      <c r="CE51" s="189">
        <v>1.845085022666048</v>
      </c>
      <c r="CF51" s="189">
        <v>0.49865249726612521</v>
      </c>
      <c r="CG51" s="189">
        <v>0.28574568336648037</v>
      </c>
      <c r="CH51" s="189">
        <v>1.606249696405541</v>
      </c>
      <c r="CI51" s="189">
        <v>20.975774105430695</v>
      </c>
      <c r="CJ51" s="189">
        <v>23.648088643998129</v>
      </c>
      <c r="CK51" s="189">
        <v>0.72874748052783012</v>
      </c>
      <c r="CL51" s="189">
        <v>0.68294959769444108</v>
      </c>
      <c r="CM51" s="189">
        <v>0.73212863324748345</v>
      </c>
      <c r="CN51" s="189">
        <v>2.6283880968753031</v>
      </c>
      <c r="CO51" s="189">
        <v>0.17754275868933639</v>
      </c>
      <c r="CP51" s="189">
        <v>0.65139373940070333</v>
      </c>
      <c r="CQ51" s="189">
        <v>135.6002083729519</v>
      </c>
      <c r="CR51" s="189">
        <v>0.18335090435524193</v>
      </c>
      <c r="CS51" s="189">
        <v>0.14503415100292083</v>
      </c>
      <c r="CT51" s="189">
        <v>2.7262659373288098</v>
      </c>
      <c r="CU51" s="189">
        <v>0.42750783489219335</v>
      </c>
      <c r="CW51" s="189">
        <f t="shared" ref="CW51:DQ51" si="381">(BN51*$W51/1000+($AB51-$AB50)*BN$18/1000)/(($W51+$AA51+$AC51)/1000)</f>
        <v>0.95326977663392765</v>
      </c>
      <c r="CX51" s="189">
        <f t="shared" si="381"/>
        <v>1.1223748854570219</v>
      </c>
      <c r="CY51" s="189">
        <f t="shared" si="381"/>
        <v>0.82143139055565118</v>
      </c>
      <c r="CZ51" s="189">
        <f t="shared" si="381"/>
        <v>0</v>
      </c>
      <c r="DA51" s="189">
        <f t="shared" si="381"/>
        <v>0</v>
      </c>
      <c r="DB51" s="189">
        <f t="shared" si="381"/>
        <v>2.8985974684685187</v>
      </c>
      <c r="DC51" s="189">
        <f t="shared" si="381"/>
        <v>4.0172988806063979E-2</v>
      </c>
      <c r="DD51" s="189">
        <f t="shared" si="381"/>
        <v>2.5834838308451951</v>
      </c>
      <c r="DE51" s="189">
        <f t="shared" si="381"/>
        <v>0.82962402213889452</v>
      </c>
      <c r="DF51" s="189">
        <f t="shared" si="381"/>
        <v>1.4952517932609979</v>
      </c>
      <c r="DG51" s="189">
        <f t="shared" si="381"/>
        <v>1.5743045730322882</v>
      </c>
      <c r="DH51" s="189">
        <f t="shared" si="381"/>
        <v>1.9908965625980848</v>
      </c>
      <c r="DI51" s="189">
        <f t="shared" si="381"/>
        <v>1.5774467120020497</v>
      </c>
      <c r="DJ51" s="189">
        <f t="shared" si="381"/>
        <v>0.44474343454335491</v>
      </c>
      <c r="DK51" s="189">
        <f t="shared" si="381"/>
        <v>0.67944062390649518</v>
      </c>
      <c r="DL51" s="189">
        <f t="shared" si="381"/>
        <v>3.9943493096706653</v>
      </c>
      <c r="DM51" s="189">
        <f t="shared" si="381"/>
        <v>0.16709217486295233</v>
      </c>
      <c r="DN51" s="189">
        <f t="shared" si="381"/>
        <v>1.8450850226660482</v>
      </c>
      <c r="DO51" s="189">
        <f t="shared" si="381"/>
        <v>0.49865249726612521</v>
      </c>
      <c r="DP51" s="189">
        <f t="shared" si="381"/>
        <v>0.28574568336648037</v>
      </c>
      <c r="DQ51" s="189">
        <f t="shared" si="381"/>
        <v>1.606249696405541</v>
      </c>
      <c r="DR51" s="195">
        <f>(CI51*$W51/1000+($AB51-$AB50)*CI$18/1000+2220*(AD51-AD50)/1000)/(($W51+$AA51+$AC51)/1000)</f>
        <v>20.975774105430695</v>
      </c>
      <c r="DS51" s="189">
        <f t="shared" ref="DS51:ED51" si="382">(CJ51*$W51/1000+($AB51-$AB50)*CJ$18/1000)/(($W51+$AA51+$AC51)/1000)</f>
        <v>23.648088643998129</v>
      </c>
      <c r="DT51" s="189">
        <f t="shared" si="382"/>
        <v>0.72874748052783012</v>
      </c>
      <c r="DU51" s="189">
        <f t="shared" si="382"/>
        <v>0.68294959769444108</v>
      </c>
      <c r="DV51" s="189">
        <f t="shared" si="382"/>
        <v>0.73212863324748345</v>
      </c>
      <c r="DW51" s="189">
        <f t="shared" si="382"/>
        <v>2.6283880968753026</v>
      </c>
      <c r="DX51" s="189">
        <f t="shared" si="382"/>
        <v>0.17754275868933642</v>
      </c>
      <c r="DY51" s="189">
        <f t="shared" si="382"/>
        <v>0.65139373940070333</v>
      </c>
      <c r="DZ51" s="189">
        <f t="shared" si="382"/>
        <v>135.6002083729519</v>
      </c>
      <c r="EA51" s="189">
        <f t="shared" si="382"/>
        <v>0.1833509043552419</v>
      </c>
      <c r="EB51" s="189">
        <f t="shared" si="382"/>
        <v>0.14503415100292083</v>
      </c>
      <c r="EC51" s="189">
        <f t="shared" si="382"/>
        <v>2.7262659373288098</v>
      </c>
      <c r="ED51" s="189">
        <f t="shared" si="382"/>
        <v>0.42750783489219335</v>
      </c>
      <c r="EE51" s="193" t="s">
        <v>60</v>
      </c>
      <c r="EF51" s="13" t="s">
        <v>28</v>
      </c>
      <c r="EG51" s="192">
        <f t="shared" ref="EG51" si="383">BN51-CW49</f>
        <v>0.30031041075810316</v>
      </c>
      <c r="EH51" s="192">
        <f t="shared" ref="EH51" si="384">BO51-CX49</f>
        <v>2.4735404188765076E-2</v>
      </c>
      <c r="EI51" s="192">
        <f t="shared" ref="EI51" si="385">BP51-CY49</f>
        <v>-0.22432242846114159</v>
      </c>
      <c r="EJ51" s="192">
        <f t="shared" ref="EJ51" si="386">BQ51-CZ49</f>
        <v>0</v>
      </c>
      <c r="EK51" s="192">
        <f t="shared" ref="EK51" si="387">BR51-DA49</f>
        <v>0</v>
      </c>
      <c r="EL51" s="192">
        <f t="shared" ref="EL51" si="388">BS51-DB49</f>
        <v>-8.6026202671000362E-2</v>
      </c>
      <c r="EM51" s="192">
        <f t="shared" ref="EM51" si="389">BT51-DC49</f>
        <v>1.1980802795206656E-2</v>
      </c>
      <c r="EN51" s="192">
        <f t="shared" ref="EN51" si="390">BU51-DD49</f>
        <v>0.43547029089992906</v>
      </c>
      <c r="EO51" s="192">
        <f t="shared" ref="EO51" si="391">BV51-DE49</f>
        <v>8.5119895072512275E-2</v>
      </c>
      <c r="EP51" s="192">
        <f t="shared" ref="EP51" si="392">BW51-DF49</f>
        <v>0.24967962159214574</v>
      </c>
      <c r="EQ51" s="192">
        <f t="shared" ref="EQ51" si="393">BX51-DG49</f>
        <v>5.5566779533620991E-2</v>
      </c>
      <c r="ER51" s="192">
        <f t="shared" ref="ER51" si="394">BY51-DH49</f>
        <v>6.7662749864754401E-2</v>
      </c>
      <c r="ES51" s="192">
        <f t="shared" ref="ES51" si="395">BZ51-DI49</f>
        <v>6.1324049804516445E-2</v>
      </c>
      <c r="ET51" s="192">
        <f t="shared" ref="ET51" si="396">CA51-DJ49</f>
        <v>2.299062618181158E-2</v>
      </c>
      <c r="EU51" s="192">
        <f t="shared" ref="EU51" si="397">CB51-DK49</f>
        <v>2.2550828037744997E-2</v>
      </c>
      <c r="EV51" s="192">
        <f t="shared" ref="EV51" si="398">CC51-DL49</f>
        <v>0.17756376976072819</v>
      </c>
      <c r="EW51" s="192">
        <f t="shared" ref="EW51" si="399">CD51-DM49</f>
        <v>3.9970130382724872E-2</v>
      </c>
      <c r="EX51" s="192">
        <f t="shared" ref="EX51" si="400">CE51-DN49</f>
        <v>3.3025921376567791E-2</v>
      </c>
      <c r="EY51" s="192">
        <f t="shared" ref="EY51" si="401">CF51-DO49</f>
        <v>1.4157719542662317E-4</v>
      </c>
      <c r="EZ51" s="192">
        <f t="shared" ref="EZ51" si="402">CG51-DP49</f>
        <v>4.0475885350053392E-2</v>
      </c>
      <c r="FA51" s="192">
        <f t="shared" ref="FA51" si="403">CH51-DQ49</f>
        <v>7.1093612578644549E-2</v>
      </c>
      <c r="FB51" s="196">
        <f>CI51-DR49</f>
        <v>-12.861539849434699</v>
      </c>
      <c r="FC51" s="192">
        <f t="shared" ref="FC51" si="404">CJ51-DS49</f>
        <v>3.9058984417079898</v>
      </c>
      <c r="FD51" s="192">
        <f t="shared" ref="FD51" si="405">CK51-DT49</f>
        <v>-3.6862112195453989E-2</v>
      </c>
      <c r="FE51" s="192">
        <f t="shared" ref="FE51" si="406">CL51-DU49</f>
        <v>8.0360673375709846E-2</v>
      </c>
      <c r="FF51" s="192">
        <f t="shared" ref="FF51" si="407">CM51-DV49</f>
        <v>-7.3394029727728016E-3</v>
      </c>
      <c r="FG51" s="192">
        <f t="shared" ref="FG51" si="408">CN51-DW49</f>
        <v>-0.10949513854484527</v>
      </c>
      <c r="FH51" s="192">
        <f t="shared" ref="FH51" si="409">CO51-DX49</f>
        <v>1.560865620978924E-2</v>
      </c>
      <c r="FI51" s="192">
        <f t="shared" ref="FI51" si="410">CP51-DY49</f>
        <v>1.7911417640074534E-2</v>
      </c>
      <c r="FJ51" s="192">
        <f t="shared" ref="FJ51" si="411">CQ51-DZ49</f>
        <v>13.419462933151067</v>
      </c>
      <c r="FK51" s="192">
        <f t="shared" ref="FK51" si="412">CR51-EA49</f>
        <v>-6.9318039302638801E-2</v>
      </c>
      <c r="FL51" s="192">
        <f t="shared" ref="FL51" si="413">CS51-EB49</f>
        <v>-0.54702021478204732</v>
      </c>
      <c r="FM51" s="192">
        <f t="shared" ref="FM51" si="414">CT51-EC49</f>
        <v>2.4866413887359329E-2</v>
      </c>
      <c r="FN51" s="192">
        <f t="shared" ref="FN51" si="415">CU51-ED49</f>
        <v>8.6475597562017614E-2</v>
      </c>
      <c r="FO51" s="200">
        <f>BA50+BA51</f>
        <v>0.17201413427561896</v>
      </c>
    </row>
    <row r="52" spans="1:171" ht="13.5" x14ac:dyDescent="0.25">
      <c r="A52" s="17" t="s">
        <v>61</v>
      </c>
      <c r="B52" s="12" t="s">
        <v>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0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6"/>
      <c r="AH52"/>
      <c r="AI52" s="176"/>
      <c r="AJ52" s="173"/>
      <c r="AK52" s="173"/>
      <c r="AL52" s="166"/>
      <c r="AM52" s="186"/>
      <c r="AN52" s="186"/>
      <c r="AO52" s="186"/>
      <c r="AP52" s="173"/>
      <c r="AQ52" s="188"/>
      <c r="AR52" s="188"/>
      <c r="AS52" s="188"/>
      <c r="AT52" s="188"/>
      <c r="AU52" s="188"/>
      <c r="AW52" s="188"/>
      <c r="AX52" s="188"/>
      <c r="AY52" s="188"/>
      <c r="AZ52" s="188"/>
      <c r="BA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94"/>
      <c r="DS52" s="188"/>
      <c r="DT52" s="188"/>
      <c r="DU52" s="188"/>
      <c r="DV52" s="188"/>
      <c r="DW52" s="188"/>
      <c r="DX52" s="188"/>
      <c r="DY52" s="188"/>
      <c r="DZ52" s="188"/>
      <c r="EA52" s="188"/>
      <c r="EB52" s="188"/>
      <c r="EC52" s="188"/>
      <c r="ED52" s="188"/>
      <c r="EE52" s="193" t="s">
        <v>61</v>
      </c>
      <c r="EF52" s="197"/>
      <c r="EG52" s="188"/>
      <c r="EH52" s="188"/>
      <c r="EI52" s="188"/>
      <c r="EJ52" s="188"/>
      <c r="EK52" s="188"/>
      <c r="EL52" s="188"/>
      <c r="EM52" s="188"/>
      <c r="EN52" s="188"/>
      <c r="EO52" s="188"/>
      <c r="EP52" s="188"/>
      <c r="EQ52" s="188"/>
      <c r="ER52" s="188"/>
      <c r="ES52" s="188"/>
      <c r="ET52" s="188"/>
      <c r="EU52" s="188"/>
      <c r="EV52" s="188"/>
      <c r="EW52" s="188"/>
      <c r="EX52" s="188"/>
      <c r="EY52" s="188"/>
      <c r="EZ52" s="188"/>
      <c r="FA52" s="188"/>
      <c r="FB52" s="194"/>
      <c r="FC52" s="188"/>
      <c r="FD52" s="188"/>
      <c r="FE52" s="188"/>
      <c r="FF52" s="188"/>
      <c r="FG52" s="188"/>
      <c r="FH52" s="188"/>
      <c r="FI52" s="188"/>
      <c r="FJ52" s="188"/>
      <c r="FK52" s="188"/>
      <c r="FL52" s="188"/>
      <c r="FM52" s="188"/>
      <c r="FN52" s="188"/>
      <c r="FO52" s="198"/>
    </row>
    <row r="53" spans="1:171" x14ac:dyDescent="0.2">
      <c r="A53" s="17" t="s">
        <v>61</v>
      </c>
      <c r="B53" s="12" t="s">
        <v>45</v>
      </c>
      <c r="C53" s="28">
        <v>42410</v>
      </c>
      <c r="D53" s="29">
        <v>0.82916666666666661</v>
      </c>
      <c r="E53" s="10">
        <f>F53*24</f>
        <v>0</v>
      </c>
      <c r="F53" s="74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5">
        <v>8.99</v>
      </c>
      <c r="V53" s="60">
        <v>4</v>
      </c>
      <c r="W53" s="71">
        <f>W52-V52+Y53+AA53+AC53</f>
        <v>264.5</v>
      </c>
      <c r="X53" s="85">
        <f>SUM(V53,X52)</f>
        <v>7.5</v>
      </c>
      <c r="Y53" s="33">
        <v>0</v>
      </c>
      <c r="Z53" s="33">
        <f t="shared" ref="Z53:Z67" si="416">SUM(Y53,Z52)</f>
        <v>0</v>
      </c>
      <c r="AA53" s="33">
        <v>0</v>
      </c>
      <c r="AB53" s="33">
        <f t="shared" ref="AB53:AB67" si="417">SUM(AA53,AB52)</f>
        <v>0</v>
      </c>
      <c r="AC53" s="33">
        <v>0</v>
      </c>
      <c r="AD53" s="33">
        <f t="shared" ref="AD53:AD67" si="418">SUM(AC53,AD52)</f>
        <v>0</v>
      </c>
      <c r="AE53" s="4">
        <f t="shared" ref="AE53:AE66" si="419">F53*24</f>
        <v>0</v>
      </c>
      <c r="AF53" s="54"/>
      <c r="AG53" s="167"/>
      <c r="AH53"/>
      <c r="AI53" s="22">
        <f t="shared" ref="AI53:AI67" si="420">G53*W53*1000000</f>
        <v>64273500</v>
      </c>
      <c r="AJ53" s="174"/>
      <c r="AK53" s="174"/>
      <c r="AL53" s="167"/>
      <c r="AM53" s="187"/>
      <c r="AN53" s="187"/>
      <c r="AO53" s="187"/>
      <c r="AP53" s="174"/>
      <c r="AQ53" s="189">
        <f>(N53*W53/1000+AC53*2220/1000+AA53*180.15/1000)/((W53+AA53+AC53)/1000)</f>
        <v>31.800000000000004</v>
      </c>
      <c r="AR53" s="189">
        <f>(O53*W53/1000)/((W53+AA53+AC53)/1000)</f>
        <v>0</v>
      </c>
      <c r="AS53" s="189">
        <f>(P53*W53/1000)/((W53+AA53+AC53)/1000)</f>
        <v>6.01</v>
      </c>
      <c r="AT53" s="189">
        <f>(Q53*W53/1000+AA53*4.16/1000)/((W53+AA53+AC53)/1000)</f>
        <v>2.0499999999999998</v>
      </c>
      <c r="AU53" s="189">
        <f>(R53*W53/1000)/((W53+AA53+AC53)/1000)</f>
        <v>1.64</v>
      </c>
      <c r="AW53" s="189"/>
      <c r="AX53" s="189"/>
      <c r="AY53" s="189"/>
      <c r="AZ53" s="189"/>
      <c r="BA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N53" s="189">
        <v>0</v>
      </c>
      <c r="BO53" s="189">
        <v>2.1127902992706118</v>
      </c>
      <c r="BP53" s="189">
        <v>1.4733862853164548</v>
      </c>
      <c r="BQ53" s="189">
        <v>6.2200586009180201</v>
      </c>
      <c r="BR53" s="189">
        <v>0.18730616717362714</v>
      </c>
      <c r="BS53" s="189">
        <v>1.9188647573486772</v>
      </c>
      <c r="BT53" s="189">
        <v>7.7628101332409045</v>
      </c>
      <c r="BU53" s="189">
        <v>0</v>
      </c>
      <c r="BV53" s="189">
        <v>1.0891966046299555</v>
      </c>
      <c r="BW53" s="189">
        <v>1.3661159862187955</v>
      </c>
      <c r="BX53" s="189">
        <v>2.49253998820517</v>
      </c>
      <c r="BY53" s="189">
        <v>3.6725810144888693</v>
      </c>
      <c r="BZ53" s="189">
        <v>2.8504029189540003</v>
      </c>
      <c r="CA53" s="189">
        <v>0.85538449120477444</v>
      </c>
      <c r="CB53" s="189">
        <v>1.3739029547242867</v>
      </c>
      <c r="CC53" s="189">
        <v>5.1462421944583872</v>
      </c>
      <c r="CD53" s="189">
        <v>5.300439402611385</v>
      </c>
      <c r="CE53" s="189">
        <v>2.8545569521658614</v>
      </c>
      <c r="CF53" s="189">
        <v>0.94723327784282763</v>
      </c>
      <c r="CG53" s="189">
        <v>0.85272116250066776</v>
      </c>
      <c r="CH53" s="189">
        <v>2.9385569087674379</v>
      </c>
      <c r="CI53" s="189">
        <v>35.09880922142127</v>
      </c>
      <c r="CJ53" s="189">
        <v>0.1166371515807705</v>
      </c>
      <c r="CK53" s="189">
        <v>0</v>
      </c>
      <c r="CL53" s="189">
        <v>0</v>
      </c>
      <c r="CM53" s="189">
        <v>0</v>
      </c>
      <c r="CN53" s="189">
        <v>0</v>
      </c>
      <c r="CO53" s="189">
        <v>0</v>
      </c>
      <c r="CP53" s="189">
        <v>0</v>
      </c>
      <c r="CQ53" s="189">
        <v>0</v>
      </c>
      <c r="CR53" s="189">
        <v>1.0812175265763382</v>
      </c>
      <c r="CS53" s="189">
        <v>0.10802637737039696</v>
      </c>
      <c r="CT53" s="189">
        <v>0.73112423223383505</v>
      </c>
      <c r="CU53" s="189">
        <v>0</v>
      </c>
      <c r="CW53" s="189">
        <f t="shared" ref="CW53:DQ53" si="421">(BN53*$W53/1000+($AB54-$AB52)*BN$18/1000)/(($W53+$AA53+$AC53)/1000)</f>
        <v>0</v>
      </c>
      <c r="CX53" s="189">
        <f t="shared" si="421"/>
        <v>2.1127902992706113</v>
      </c>
      <c r="CY53" s="189">
        <f t="shared" si="421"/>
        <v>1.4733862853164548</v>
      </c>
      <c r="CZ53" s="189">
        <f t="shared" si="421"/>
        <v>6.2200586009180201</v>
      </c>
      <c r="DA53" s="189">
        <f t="shared" si="421"/>
        <v>0.18730616717362714</v>
      </c>
      <c r="DB53" s="189">
        <f t="shared" si="421"/>
        <v>1.918864757348677</v>
      </c>
      <c r="DC53" s="189">
        <f t="shared" si="421"/>
        <v>7.7628101332409036</v>
      </c>
      <c r="DD53" s="189">
        <f t="shared" si="421"/>
        <v>0</v>
      </c>
      <c r="DE53" s="189">
        <f t="shared" si="421"/>
        <v>1.0891966046299555</v>
      </c>
      <c r="DF53" s="189">
        <f t="shared" si="421"/>
        <v>1.3661159862187955</v>
      </c>
      <c r="DG53" s="189">
        <f t="shared" si="421"/>
        <v>2.49253998820517</v>
      </c>
      <c r="DH53" s="189">
        <f t="shared" si="421"/>
        <v>3.6725810144888693</v>
      </c>
      <c r="DI53" s="189">
        <f t="shared" si="421"/>
        <v>2.8504029189539999</v>
      </c>
      <c r="DJ53" s="189">
        <f t="shared" si="421"/>
        <v>0.85538449120477444</v>
      </c>
      <c r="DK53" s="189">
        <f t="shared" si="421"/>
        <v>1.3739029547242865</v>
      </c>
      <c r="DL53" s="189">
        <f t="shared" si="421"/>
        <v>5.1462421944583872</v>
      </c>
      <c r="DM53" s="189">
        <f t="shared" si="421"/>
        <v>5.300439402611385</v>
      </c>
      <c r="DN53" s="189">
        <f t="shared" si="421"/>
        <v>2.8545569521658609</v>
      </c>
      <c r="DO53" s="189">
        <f t="shared" si="421"/>
        <v>0.94723327784282763</v>
      </c>
      <c r="DP53" s="189">
        <f t="shared" si="421"/>
        <v>0.85272116250066765</v>
      </c>
      <c r="DQ53" s="189">
        <f t="shared" si="421"/>
        <v>2.9385569087674379</v>
      </c>
      <c r="DR53" s="195">
        <f>(CI53*$W53/1000+($AB54-$AB52)*CI$18/1000+2220*(AD54-AD52)/1000)/(($W53+$AA53+$AC53)/1000)</f>
        <v>35.09880922142127</v>
      </c>
      <c r="DS53" s="189">
        <f t="shared" ref="DS53:ED53" si="422">(CJ53*$W53/1000+($AB54-$AB52)*CJ$18/1000)/(($W53+$AA53+$AC53)/1000)</f>
        <v>0.11663715158077048</v>
      </c>
      <c r="DT53" s="189">
        <f t="shared" si="422"/>
        <v>0</v>
      </c>
      <c r="DU53" s="189">
        <f t="shared" si="422"/>
        <v>0</v>
      </c>
      <c r="DV53" s="189">
        <f t="shared" si="422"/>
        <v>0</v>
      </c>
      <c r="DW53" s="189">
        <f t="shared" si="422"/>
        <v>0</v>
      </c>
      <c r="DX53" s="189">
        <f t="shared" si="422"/>
        <v>0</v>
      </c>
      <c r="DY53" s="189">
        <f t="shared" si="422"/>
        <v>0</v>
      </c>
      <c r="DZ53" s="189">
        <f t="shared" si="422"/>
        <v>0</v>
      </c>
      <c r="EA53" s="189">
        <f t="shared" si="422"/>
        <v>1.081217526576338</v>
      </c>
      <c r="EB53" s="189">
        <f t="shared" si="422"/>
        <v>0.10802637737039696</v>
      </c>
      <c r="EC53" s="189">
        <f t="shared" si="422"/>
        <v>0.73112423223383494</v>
      </c>
      <c r="ED53" s="189">
        <f t="shared" si="422"/>
        <v>0</v>
      </c>
      <c r="EE53" s="193" t="s">
        <v>61</v>
      </c>
      <c r="EF53" s="12" t="s">
        <v>45</v>
      </c>
      <c r="EG53" s="189"/>
      <c r="EH53" s="189"/>
      <c r="EI53" s="189"/>
      <c r="EJ53" s="189"/>
      <c r="EK53" s="189"/>
      <c r="EL53" s="189"/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95"/>
      <c r="FC53" s="189"/>
      <c r="FD53" s="189"/>
      <c r="FE53" s="189"/>
      <c r="FF53" s="189"/>
      <c r="FG53" s="189"/>
      <c r="FH53" s="189"/>
      <c r="FI53" s="189"/>
      <c r="FJ53" s="189"/>
      <c r="FK53" s="189"/>
      <c r="FL53" s="189"/>
      <c r="FM53" s="189"/>
      <c r="FN53" s="189"/>
      <c r="FO53" s="6"/>
    </row>
    <row r="54" spans="1:171" x14ac:dyDescent="0.2">
      <c r="A54" s="17" t="s">
        <v>61</v>
      </c>
      <c r="B54" s="12" t="s">
        <v>4</v>
      </c>
      <c r="C54" s="28">
        <v>42411</v>
      </c>
      <c r="D54" s="29">
        <v>0.41388888888888892</v>
      </c>
      <c r="E54" s="10">
        <f>F54*24</f>
        <v>14.033333333333337</v>
      </c>
      <c r="F54" s="76">
        <f t="shared" ref="F54:F67" si="423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424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5">
        <v>8.9700000000000006</v>
      </c>
      <c r="V54" s="60">
        <v>4</v>
      </c>
      <c r="W54" s="71">
        <f t="shared" ref="W54:W67" si="425">W53-V53+Y54+AA54+AC54</f>
        <v>260.50200000000001</v>
      </c>
      <c r="X54" s="85">
        <f t="shared" ref="X54:X67" si="426">SUM(V54,X53)</f>
        <v>11.5</v>
      </c>
      <c r="Y54" s="33">
        <v>2E-3</v>
      </c>
      <c r="Z54" s="33">
        <f t="shared" si="416"/>
        <v>2E-3</v>
      </c>
      <c r="AA54" s="33">
        <v>0</v>
      </c>
      <c r="AB54" s="33">
        <f t="shared" si="417"/>
        <v>0</v>
      </c>
      <c r="AC54" s="33">
        <v>0</v>
      </c>
      <c r="AD54" s="33">
        <f t="shared" si="418"/>
        <v>0</v>
      </c>
      <c r="AE54" s="22">
        <f t="shared" si="419"/>
        <v>14.033333333333337</v>
      </c>
      <c r="AF54" s="54">
        <f t="shared" ref="AF54:AF66" si="427">((AE54-AE53)*LN(2)/LN(G54/G53))</f>
        <v>18.339780254100031</v>
      </c>
      <c r="AG54" s="167">
        <f t="shared" si="64"/>
        <v>3.7794737502647321E-2</v>
      </c>
      <c r="AH54"/>
      <c r="AI54" s="22">
        <f t="shared" si="420"/>
        <v>107587326</v>
      </c>
      <c r="AJ54" s="174">
        <f>LN(AI54/AI53)</f>
        <v>0.51515543702926581</v>
      </c>
      <c r="AK54" s="174">
        <f>LN(AI54/AI53)/(AE54-AE53)</f>
        <v>3.670941356503081E-2</v>
      </c>
      <c r="AL54" s="167"/>
      <c r="AM54" s="187">
        <f>(G53+G54)/2*(E54-E53)/24</f>
        <v>0.1917888888888889</v>
      </c>
      <c r="AN54" s="187"/>
      <c r="AO54" s="187"/>
      <c r="AP54" s="174"/>
      <c r="AQ54" s="189">
        <f t="shared" ref="AQ54:AQ67" si="428">(N54*W54/1000+AC54*2220/1000+AA54*180.15/1000)/((W54+AA54+AC54)/1000)</f>
        <v>29</v>
      </c>
      <c r="AR54" s="189">
        <f t="shared" ref="AR54:AR67" si="429">(O54*W54/1000)/((W54+AA54+AC54)/1000)</f>
        <v>5.7</v>
      </c>
      <c r="AS54" s="189">
        <f t="shared" ref="AS54:AS67" si="430">(P54*W54/1000)/((W54+AA54+AC54)/1000)</f>
        <v>5.54</v>
      </c>
      <c r="AT54" s="189">
        <f t="shared" ref="AT54:AT67" si="431">(Q54*W54/1000+AA54*4.16/1000)/((W54+AA54+AC54)/1000)</f>
        <v>1.92</v>
      </c>
      <c r="AU54" s="189">
        <f t="shared" ref="AU54:AU67" si="432">(R54*W54/1000)/((W54+AA54+AC54)/1000)</f>
        <v>2.21</v>
      </c>
      <c r="AV54" s="190" t="s">
        <v>125</v>
      </c>
      <c r="AW54" s="189">
        <f>-(N54-AQ53)</f>
        <v>2.8000000000000043</v>
      </c>
      <c r="AX54" s="189">
        <f>(O54-AR53)</f>
        <v>5.7</v>
      </c>
      <c r="AY54" s="189">
        <f>-(P54-AS53)</f>
        <v>0.46999999999999975</v>
      </c>
      <c r="AZ54" s="189">
        <f>-(Q54-AT53)</f>
        <v>0.12999999999999989</v>
      </c>
      <c r="BA54" s="189">
        <f>(R54-AU53)</f>
        <v>0.57000000000000006</v>
      </c>
      <c r="BB54" s="190" t="s">
        <v>125</v>
      </c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89"/>
      <c r="DN54" s="189"/>
      <c r="DO54" s="189"/>
      <c r="DP54" s="189"/>
      <c r="DQ54" s="189"/>
      <c r="DR54" s="195"/>
      <c r="DS54" s="189"/>
      <c r="DT54" s="189"/>
      <c r="DU54" s="189"/>
      <c r="DV54" s="189"/>
      <c r="DW54" s="189"/>
      <c r="DX54" s="189"/>
      <c r="DY54" s="189"/>
      <c r="DZ54" s="189"/>
      <c r="EA54" s="189"/>
      <c r="EB54" s="189"/>
      <c r="EC54" s="189"/>
      <c r="ED54" s="189"/>
      <c r="EE54" s="193" t="s">
        <v>61</v>
      </c>
      <c r="EF54" s="12" t="s">
        <v>4</v>
      </c>
      <c r="EG54" s="189"/>
      <c r="EH54" s="189"/>
      <c r="EI54" s="189"/>
      <c r="EJ54" s="189"/>
      <c r="EK54" s="189"/>
      <c r="EL54" s="189"/>
      <c r="EM54" s="189"/>
      <c r="EN54" s="189"/>
      <c r="EO54" s="189"/>
      <c r="EP54" s="189"/>
      <c r="EQ54" s="189"/>
      <c r="ER54" s="189"/>
      <c r="ES54" s="189"/>
      <c r="ET54" s="189"/>
      <c r="EU54" s="189"/>
      <c r="EV54" s="189"/>
      <c r="EW54" s="189"/>
      <c r="EX54" s="189"/>
      <c r="EY54" s="189"/>
      <c r="EZ54" s="189"/>
      <c r="FA54" s="189"/>
      <c r="FB54" s="195"/>
      <c r="FC54" s="189"/>
      <c r="FD54" s="189"/>
      <c r="FE54" s="189"/>
      <c r="FF54" s="189"/>
      <c r="FG54" s="189"/>
      <c r="FH54" s="189"/>
      <c r="FI54" s="189"/>
      <c r="FJ54" s="189"/>
      <c r="FK54" s="189"/>
      <c r="FL54" s="189"/>
      <c r="FM54" s="189"/>
      <c r="FN54" s="189"/>
      <c r="FO54" s="6"/>
    </row>
    <row r="55" spans="1:171" x14ac:dyDescent="0.2">
      <c r="A55" s="17" t="s">
        <v>61</v>
      </c>
      <c r="B55" s="12" t="s">
        <v>16</v>
      </c>
      <c r="C55" s="28">
        <v>42412</v>
      </c>
      <c r="D55" s="29">
        <v>0.46458333333333335</v>
      </c>
      <c r="E55" s="10">
        <f>F55*24</f>
        <v>39.25</v>
      </c>
      <c r="F55" s="76">
        <f t="shared" si="423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424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5">
        <v>8.76</v>
      </c>
      <c r="V55" s="60">
        <v>39</v>
      </c>
      <c r="W55" s="71">
        <f t="shared" si="425"/>
        <v>256.50200000000001</v>
      </c>
      <c r="X55" s="85">
        <f t="shared" si="426"/>
        <v>50.5</v>
      </c>
      <c r="Y55" s="33">
        <v>0</v>
      </c>
      <c r="Z55" s="33">
        <f t="shared" si="416"/>
        <v>2E-3</v>
      </c>
      <c r="AA55" s="33">
        <v>0</v>
      </c>
      <c r="AB55" s="33">
        <f t="shared" si="417"/>
        <v>0</v>
      </c>
      <c r="AC55" s="33">
        <v>0</v>
      </c>
      <c r="AD55" s="33">
        <f t="shared" si="418"/>
        <v>0</v>
      </c>
      <c r="AE55" s="22">
        <f t="shared" si="419"/>
        <v>39.25</v>
      </c>
      <c r="AF55" s="54">
        <f t="shared" si="427"/>
        <v>19.126274600952932</v>
      </c>
      <c r="AG55" s="167">
        <f t="shared" si="64"/>
        <v>3.6240574551063408E-2</v>
      </c>
      <c r="AH55"/>
      <c r="AI55" s="22">
        <f t="shared" si="420"/>
        <v>264197060.00000003</v>
      </c>
      <c r="AJ55" s="174">
        <f t="shared" ref="AJ55:AJ67" si="433">LN(AI55/AI54)</f>
        <v>0.89839241140689396</v>
      </c>
      <c r="AK55" s="174">
        <f t="shared" ref="AK55:AK67" si="434">LN(AI55/AI54)/(AE55-AE54)</f>
        <v>3.562692973193235E-2</v>
      </c>
      <c r="AL55" s="172">
        <f>LN(AI55/AI53)/(AE55-AE53)</f>
        <v>3.6013957921940377E-2</v>
      </c>
      <c r="AM55" s="187">
        <f t="shared" ref="AM55:AM67" si="435">(G54+G55)/2*(E55-E54)/24</f>
        <v>0.75807604166666653</v>
      </c>
      <c r="AN55" s="187">
        <f>AM54+AM55</f>
        <v>0.94986493055555543</v>
      </c>
      <c r="AO55" s="187">
        <f t="shared" ref="AO55" si="436">AM54+AM55</f>
        <v>0.94986493055555543</v>
      </c>
      <c r="AP55" s="174"/>
      <c r="AQ55" s="189">
        <f t="shared" si="428"/>
        <v>26.5</v>
      </c>
      <c r="AR55" s="189">
        <f t="shared" si="429"/>
        <v>14.1</v>
      </c>
      <c r="AS55" s="189">
        <f t="shared" si="430"/>
        <v>4.2699999999999996</v>
      </c>
      <c r="AT55" s="189">
        <f t="shared" si="431"/>
        <v>1.93</v>
      </c>
      <c r="AU55" s="189">
        <f t="shared" si="432"/>
        <v>3.42</v>
      </c>
      <c r="AV55" s="190" t="s">
        <v>127</v>
      </c>
      <c r="AW55" s="189">
        <f t="shared" ref="AW55:AW67" si="437">-(N55-AQ54)</f>
        <v>2.5</v>
      </c>
      <c r="AX55" s="189">
        <f t="shared" ref="AX55:AX67" si="438">(O55-AR54)</f>
        <v>8.3999999999999986</v>
      </c>
      <c r="AY55" s="189">
        <f t="shared" ref="AY55:AY67" si="439">-(P55-AS54)</f>
        <v>1.2700000000000005</v>
      </c>
      <c r="AZ55" s="189">
        <f t="shared" ref="AZ55:AZ67" si="440">-(Q55-AT54)</f>
        <v>-1.0000000000000009E-2</v>
      </c>
      <c r="BA55" s="189">
        <f t="shared" ref="BA55:BA67" si="441">(R55-AU54)</f>
        <v>1.21</v>
      </c>
      <c r="BB55" s="190" t="s">
        <v>127</v>
      </c>
      <c r="BC55" s="189">
        <f>(AW54+AW55)/$AN55</f>
        <v>5.5797406868154917</v>
      </c>
      <c r="BD55" s="189">
        <f>(AX54+AX55)/$AN55</f>
        <v>14.844215789452521</v>
      </c>
      <c r="BE55" s="189">
        <f>(AY54+AY55)/$AN55</f>
        <v>1.8318393952941414</v>
      </c>
      <c r="BF55" s="189">
        <f>(AZ54+AZ55)/$AN55</f>
        <v>0.12633375139959582</v>
      </c>
      <c r="BG55" s="189">
        <f>(BA54+BA55)/$AN55</f>
        <v>1.8739506457606732</v>
      </c>
      <c r="BH55" s="189">
        <f t="shared" ref="BH55" si="442">(AW54+AW55)/$AN55</f>
        <v>5.5797406868154917</v>
      </c>
      <c r="BI55" s="189">
        <f t="shared" ref="BI55" si="443">(AX54+AX55)/$AN55</f>
        <v>14.844215789452521</v>
      </c>
      <c r="BJ55" s="189">
        <f t="shared" ref="BJ55" si="444">(AY54+AY55)/$AN55</f>
        <v>1.8318393952941414</v>
      </c>
      <c r="BK55" s="189">
        <f t="shared" ref="BK55" si="445">(AZ54+AZ55)/$AN55</f>
        <v>0.12633375139959582</v>
      </c>
      <c r="BL55" s="189">
        <f t="shared" ref="BL55" si="446">(BA54+BA55)/$AN55</f>
        <v>1.8739506457606732</v>
      </c>
      <c r="BN55" s="189">
        <v>0.79657052258445171</v>
      </c>
      <c r="BO55" s="189">
        <v>2.0446524339853398</v>
      </c>
      <c r="BP55" s="189">
        <v>1.6666954133324527</v>
      </c>
      <c r="BQ55" s="189">
        <v>5.2482284831209878</v>
      </c>
      <c r="BR55" s="189">
        <v>0.135903594663208</v>
      </c>
      <c r="BS55" s="189">
        <v>2.0807840756639937</v>
      </c>
      <c r="BT55" s="189">
        <v>4.9516928424659596</v>
      </c>
      <c r="BU55" s="189">
        <v>0.14587104774027743</v>
      </c>
      <c r="BV55" s="189">
        <v>1.0565145737586352</v>
      </c>
      <c r="BW55" s="189">
        <v>1.3130436419553266</v>
      </c>
      <c r="BX55" s="189">
        <v>2.3791045505517925</v>
      </c>
      <c r="BY55" s="189">
        <v>3.4917278939938519</v>
      </c>
      <c r="BZ55" s="189">
        <v>2.7595491946753437</v>
      </c>
      <c r="CA55" s="189">
        <v>0.79285548452433052</v>
      </c>
      <c r="CB55" s="189">
        <v>1.3542578422437204</v>
      </c>
      <c r="CC55" s="189">
        <v>5.7938582056187631</v>
      </c>
      <c r="CD55" s="189">
        <v>4.6630774984949683</v>
      </c>
      <c r="CE55" s="189">
        <v>2.7341569330856932</v>
      </c>
      <c r="CF55" s="189">
        <v>0.91620776592973951</v>
      </c>
      <c r="CG55" s="189">
        <v>0.89270031365809077</v>
      </c>
      <c r="CH55" s="189">
        <v>2.7800419318964593</v>
      </c>
      <c r="CI55" s="189">
        <v>30.601555577999296</v>
      </c>
      <c r="CJ55" s="189">
        <v>0.17899654736844559</v>
      </c>
      <c r="CK55" s="189">
        <v>5.9962056821694767E-2</v>
      </c>
      <c r="CL55" s="189">
        <v>4.9168519480858854E-2</v>
      </c>
      <c r="CM55" s="189">
        <v>0</v>
      </c>
      <c r="CN55" s="189">
        <v>0.44910801786224447</v>
      </c>
      <c r="CO55" s="189">
        <v>0</v>
      </c>
      <c r="CP55" s="189">
        <v>0</v>
      </c>
      <c r="CQ55" s="189">
        <v>8.7650423261992465</v>
      </c>
      <c r="CR55" s="189">
        <v>0.68085264764366937</v>
      </c>
      <c r="CS55" s="189">
        <v>0.52634899895672504</v>
      </c>
      <c r="CT55" s="189">
        <v>2.0838756689508382</v>
      </c>
      <c r="CU55" s="189">
        <v>0</v>
      </c>
      <c r="CW55" s="189">
        <f t="shared" ref="CW55:DQ55" si="447">(BN55*$W55/1000+($AB56-$AB54)*BN$18/1000)/(($W55+$AA55+$AC55)/1000)</f>
        <v>0.80725170314915207</v>
      </c>
      <c r="CX55" s="189">
        <f t="shared" si="447"/>
        <v>2.1401150266477251</v>
      </c>
      <c r="CY55" s="189">
        <f t="shared" si="447"/>
        <v>1.7341633811332937</v>
      </c>
      <c r="CZ55" s="189">
        <f t="shared" si="447"/>
        <v>5.5196005437292337</v>
      </c>
      <c r="DA55" s="189">
        <f t="shared" si="447"/>
        <v>0.1458854797111665</v>
      </c>
      <c r="DB55" s="189">
        <f t="shared" si="447"/>
        <v>2.1456888560177796</v>
      </c>
      <c r="DC55" s="189">
        <f t="shared" si="447"/>
        <v>4.9516928424659596</v>
      </c>
      <c r="DD55" s="189">
        <f t="shared" si="447"/>
        <v>0.15379377892427329</v>
      </c>
      <c r="DE55" s="189">
        <f t="shared" si="447"/>
        <v>1.1057873679549968</v>
      </c>
      <c r="DF55" s="189">
        <f t="shared" si="447"/>
        <v>1.346200182137858</v>
      </c>
      <c r="DG55" s="189">
        <f t="shared" si="447"/>
        <v>2.5132288013146566</v>
      </c>
      <c r="DH55" s="189">
        <f t="shared" si="447"/>
        <v>3.6764286611292167</v>
      </c>
      <c r="DI55" s="189">
        <f t="shared" si="447"/>
        <v>2.8972075873383361</v>
      </c>
      <c r="DJ55" s="189">
        <f t="shared" si="447"/>
        <v>0.85009823817669539</v>
      </c>
      <c r="DK55" s="189">
        <f t="shared" si="447"/>
        <v>1.4154583037012454</v>
      </c>
      <c r="DL55" s="189">
        <f t="shared" si="447"/>
        <v>5.9655402252359275</v>
      </c>
      <c r="DM55" s="189">
        <f t="shared" si="447"/>
        <v>4.8982178051065191</v>
      </c>
      <c r="DN55" s="189">
        <f t="shared" si="447"/>
        <v>2.8453503426241737</v>
      </c>
      <c r="DO55" s="189">
        <f t="shared" si="447"/>
        <v>0.96902447082833798</v>
      </c>
      <c r="DP55" s="189">
        <f t="shared" si="447"/>
        <v>0.92142741537007111</v>
      </c>
      <c r="DQ55" s="189">
        <f t="shared" si="447"/>
        <v>2.9089025393432477</v>
      </c>
      <c r="DR55" s="195">
        <f>(CI55*$W55/1000+($AB56-$AB54)*CI$18/1000+2220*(AD56-AD54)/1000)/(($W55+$AA55+$AC55)/1000)</f>
        <v>45.527728011088662</v>
      </c>
      <c r="DS55" s="189">
        <f t="shared" ref="DS55:ED55" si="448">(CJ55*$W55/1000+($AB56-$AB54)*CJ$18/1000)/(($W55+$AA55+$AC55)/1000)</f>
        <v>0.19290062183067111</v>
      </c>
      <c r="DT55" s="189">
        <f t="shared" si="448"/>
        <v>5.9962056821694767E-2</v>
      </c>
      <c r="DU55" s="189">
        <f t="shared" si="448"/>
        <v>4.9996269848790562E-2</v>
      </c>
      <c r="DV55" s="189">
        <f t="shared" si="448"/>
        <v>0</v>
      </c>
      <c r="DW55" s="189">
        <f t="shared" si="448"/>
        <v>0.44910801786224447</v>
      </c>
      <c r="DX55" s="189">
        <f t="shared" si="448"/>
        <v>0</v>
      </c>
      <c r="DY55" s="189">
        <f t="shared" si="448"/>
        <v>0</v>
      </c>
      <c r="DZ55" s="189">
        <f t="shared" si="448"/>
        <v>8.7650423261992465</v>
      </c>
      <c r="EA55" s="189">
        <f t="shared" si="448"/>
        <v>0.7269781275400472</v>
      </c>
      <c r="EB55" s="189">
        <f t="shared" si="448"/>
        <v>0.52806753605608403</v>
      </c>
      <c r="EC55" s="189">
        <f t="shared" si="448"/>
        <v>2.0838756689508382</v>
      </c>
      <c r="ED55" s="189">
        <f t="shared" si="448"/>
        <v>0</v>
      </c>
      <c r="EE55" s="193" t="s">
        <v>61</v>
      </c>
      <c r="EF55" s="12" t="s">
        <v>16</v>
      </c>
      <c r="EG55" s="189">
        <f t="shared" ref="EG55" si="449">BN55-CW53</f>
        <v>0.79657052258445171</v>
      </c>
      <c r="EH55" s="189">
        <f t="shared" ref="EH55" si="450">BO55-CX53</f>
        <v>-6.8137865285271548E-2</v>
      </c>
      <c r="EI55" s="189">
        <f t="shared" ref="EI55" si="451">BP55-CY53</f>
        <v>0.19330912801599798</v>
      </c>
      <c r="EJ55" s="189">
        <f t="shared" ref="EJ55" si="452">BQ55-CZ53</f>
        <v>-0.97183011779703232</v>
      </c>
      <c r="EK55" s="189">
        <f t="shared" ref="EK55" si="453">BR55-DA53</f>
        <v>-5.1402572510419131E-2</v>
      </c>
      <c r="EL55" s="189">
        <f t="shared" ref="EL55" si="454">BS55-DB53</f>
        <v>0.1619193183153167</v>
      </c>
      <c r="EM55" s="189">
        <f t="shared" ref="EM55" si="455">BT55-DC53</f>
        <v>-2.811117290774944</v>
      </c>
      <c r="EN55" s="189">
        <f t="shared" ref="EN55" si="456">BU55-DD53</f>
        <v>0.14587104774027743</v>
      </c>
      <c r="EO55" s="189">
        <f t="shared" ref="EO55" si="457">BV55-DE53</f>
        <v>-3.2682030871320267E-2</v>
      </c>
      <c r="EP55" s="189">
        <f t="shared" ref="EP55" si="458">BW55-DF53</f>
        <v>-5.3072344263468851E-2</v>
      </c>
      <c r="EQ55" s="189">
        <f t="shared" ref="EQ55" si="459">BX55-DG53</f>
        <v>-0.11343543765337749</v>
      </c>
      <c r="ER55" s="189">
        <f t="shared" ref="ER55" si="460">BY55-DH53</f>
        <v>-0.18085312049501745</v>
      </c>
      <c r="ES55" s="189">
        <f t="shared" ref="ES55" si="461">BZ55-DI53</f>
        <v>-9.0853724278656234E-2</v>
      </c>
      <c r="ET55" s="189">
        <f t="shared" ref="ET55" si="462">CA55-DJ53</f>
        <v>-6.2529006680443922E-2</v>
      </c>
      <c r="EU55" s="189">
        <f t="shared" ref="EU55" si="463">CB55-DK53</f>
        <v>-1.9645112480566107E-2</v>
      </c>
      <c r="EV55" s="189">
        <f t="shared" ref="EV55" si="464">CC55-DL53</f>
        <v>0.64761601116037593</v>
      </c>
      <c r="EW55" s="189">
        <f t="shared" ref="EW55" si="465">CD55-DM53</f>
        <v>-0.63736190411641669</v>
      </c>
      <c r="EX55" s="189">
        <f t="shared" ref="EX55" si="466">CE55-DN53</f>
        <v>-0.12040001908016773</v>
      </c>
      <c r="EY55" s="189">
        <f t="shared" ref="EY55" si="467">CF55-DO53</f>
        <v>-3.1025511913088111E-2</v>
      </c>
      <c r="EZ55" s="189">
        <f t="shared" ref="EZ55" si="468">CG55-DP53</f>
        <v>3.9979151157423121E-2</v>
      </c>
      <c r="FA55" s="189">
        <f>CH55-DQ53</f>
        <v>-0.1585149768709786</v>
      </c>
      <c r="FB55" s="195">
        <f>CI55-DR53</f>
        <v>-4.4972536434219741</v>
      </c>
      <c r="FC55" s="189">
        <f t="shared" ref="FC55" si="469">CJ55-DS53</f>
        <v>6.2359395787675104E-2</v>
      </c>
      <c r="FD55" s="189">
        <f t="shared" ref="FD55" si="470">CK55-DT53</f>
        <v>5.9962056821694767E-2</v>
      </c>
      <c r="FE55" s="189">
        <f t="shared" ref="FE55" si="471">CL55-DU53</f>
        <v>4.9168519480858854E-2</v>
      </c>
      <c r="FF55" s="189">
        <f t="shared" ref="FF55" si="472">CM55-DV53</f>
        <v>0</v>
      </c>
      <c r="FG55" s="189">
        <f t="shared" ref="FG55" si="473">CN55-DW53</f>
        <v>0.44910801786224447</v>
      </c>
      <c r="FH55" s="189">
        <f t="shared" ref="FH55" si="474">CO55-DX53</f>
        <v>0</v>
      </c>
      <c r="FI55" s="189">
        <f t="shared" ref="FI55" si="475">CP55-DY53</f>
        <v>0</v>
      </c>
      <c r="FJ55" s="189">
        <f t="shared" ref="FJ55" si="476">CQ55-DZ53</f>
        <v>8.7650423261992465</v>
      </c>
      <c r="FK55" s="189">
        <f t="shared" ref="FK55" si="477">CR55-EA53</f>
        <v>-0.40036487893266859</v>
      </c>
      <c r="FL55" s="189">
        <f t="shared" ref="FL55" si="478">CS55-EB53</f>
        <v>0.4183226215863281</v>
      </c>
      <c r="FM55" s="189">
        <f t="shared" ref="FM55" si="479">CT55-EC53</f>
        <v>1.3527514367170033</v>
      </c>
      <c r="FN55" s="189">
        <f t="shared" ref="FN55" si="480">CU55-ED53</f>
        <v>0</v>
      </c>
      <c r="FO55" s="199">
        <f>BA54+BA55</f>
        <v>1.78</v>
      </c>
    </row>
    <row r="56" spans="1:171" x14ac:dyDescent="0.2">
      <c r="A56" s="17" t="s">
        <v>61</v>
      </c>
      <c r="B56" s="12" t="s">
        <v>17</v>
      </c>
      <c r="C56" s="28">
        <v>42413</v>
      </c>
      <c r="D56" s="29">
        <v>0.3756944444444445</v>
      </c>
      <c r="E56" s="10">
        <f t="shared" ref="E56:E66" si="481">F56*24</f>
        <v>61.116666666666674</v>
      </c>
      <c r="F56" s="76">
        <f t="shared" si="423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424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5">
        <v>8.77</v>
      </c>
      <c r="V56" s="60">
        <v>4</v>
      </c>
      <c r="W56" s="71">
        <f t="shared" si="425"/>
        <v>222.90200000000002</v>
      </c>
      <c r="X56" s="85">
        <f t="shared" si="426"/>
        <v>54.5</v>
      </c>
      <c r="Y56" s="33">
        <v>0</v>
      </c>
      <c r="Z56" s="33">
        <f t="shared" si="416"/>
        <v>2E-3</v>
      </c>
      <c r="AA56" s="33">
        <v>4</v>
      </c>
      <c r="AB56" s="33">
        <f t="shared" si="417"/>
        <v>4</v>
      </c>
      <c r="AC56" s="33">
        <v>1.4</v>
      </c>
      <c r="AD56" s="33">
        <f t="shared" si="418"/>
        <v>1.4</v>
      </c>
      <c r="AE56" s="22">
        <f t="shared" si="419"/>
        <v>61.116666666666674</v>
      </c>
      <c r="AF56" s="54">
        <f t="shared" si="427"/>
        <v>14.642119518321465</v>
      </c>
      <c r="AG56" s="167">
        <f t="shared" si="64"/>
        <v>4.7339265308729422E-2</v>
      </c>
      <c r="AH56"/>
      <c r="AI56" s="22">
        <f t="shared" si="420"/>
        <v>646415800</v>
      </c>
      <c r="AJ56" s="174">
        <f t="shared" si="433"/>
        <v>0.89474768588454023</v>
      </c>
      <c r="AK56" s="174">
        <f t="shared" si="434"/>
        <v>4.0918339293500298E-2</v>
      </c>
      <c r="AL56" s="172"/>
      <c r="AM56" s="187">
        <f t="shared" si="435"/>
        <v>1.7903333333333338</v>
      </c>
      <c r="AN56" s="187"/>
      <c r="AO56" s="187"/>
      <c r="AP56" s="174"/>
      <c r="AQ56" s="189">
        <f t="shared" si="428"/>
        <v>39.421145675464949</v>
      </c>
      <c r="AR56" s="189">
        <f t="shared" si="429"/>
        <v>21.870175469334473</v>
      </c>
      <c r="AS56" s="189">
        <f t="shared" si="430"/>
        <v>3.1243107813334969</v>
      </c>
      <c r="AT56" s="189">
        <f t="shared" si="431"/>
        <v>2.41611900027157</v>
      </c>
      <c r="AU56" s="189">
        <f t="shared" si="432"/>
        <v>5.0867684908585993</v>
      </c>
      <c r="AV56" s="190" t="s">
        <v>126</v>
      </c>
      <c r="AW56" s="189">
        <f t="shared" si="437"/>
        <v>3.3000000000000007</v>
      </c>
      <c r="AX56" s="189">
        <f t="shared" si="438"/>
        <v>8.2999999999999989</v>
      </c>
      <c r="AY56" s="189">
        <f t="shared" si="439"/>
        <v>1.0699999999999994</v>
      </c>
      <c r="AZ56" s="189">
        <f t="shared" si="440"/>
        <v>-0.47</v>
      </c>
      <c r="BA56" s="189">
        <f t="shared" si="441"/>
        <v>1.79</v>
      </c>
      <c r="BB56" s="190" t="s">
        <v>126</v>
      </c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95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193" t="s">
        <v>61</v>
      </c>
      <c r="EF56" s="12" t="s">
        <v>17</v>
      </c>
      <c r="EG56" s="189"/>
      <c r="EH56" s="189"/>
      <c r="EI56" s="189"/>
      <c r="EJ56" s="189"/>
      <c r="EK56" s="189"/>
      <c r="EL56" s="189"/>
      <c r="EM56" s="189"/>
      <c r="EN56" s="189"/>
      <c r="EO56" s="189"/>
      <c r="EP56" s="189"/>
      <c r="EQ56" s="189"/>
      <c r="ER56" s="189"/>
      <c r="ES56" s="189"/>
      <c r="ET56" s="189"/>
      <c r="EU56" s="189"/>
      <c r="EV56" s="189"/>
      <c r="EW56" s="189"/>
      <c r="EX56" s="189"/>
      <c r="EY56" s="189"/>
      <c r="EZ56" s="189"/>
      <c r="FA56" s="189"/>
      <c r="FB56" s="195"/>
      <c r="FC56" s="189"/>
      <c r="FD56" s="189"/>
      <c r="FE56" s="189"/>
      <c r="FF56" s="189"/>
      <c r="FG56" s="189"/>
      <c r="FH56" s="189"/>
      <c r="FI56" s="189"/>
      <c r="FJ56" s="189"/>
      <c r="FK56" s="189"/>
      <c r="FL56" s="189"/>
      <c r="FM56" s="189"/>
      <c r="FN56" s="189"/>
      <c r="FO56" s="6"/>
    </row>
    <row r="57" spans="1:171" x14ac:dyDescent="0.2">
      <c r="A57" s="17" t="s">
        <v>61</v>
      </c>
      <c r="B57" s="12" t="s">
        <v>18</v>
      </c>
      <c r="C57" s="28">
        <v>42414</v>
      </c>
      <c r="D57" s="29">
        <v>0.41805555555555557</v>
      </c>
      <c r="E57" s="10">
        <f t="shared" si="481"/>
        <v>86.13333333333334</v>
      </c>
      <c r="F57" s="76">
        <f t="shared" si="423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424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5">
        <v>7.76</v>
      </c>
      <c r="V57" s="60">
        <v>10</v>
      </c>
      <c r="W57" s="71">
        <f t="shared" si="425"/>
        <v>231.50200000000001</v>
      </c>
      <c r="X57" s="85">
        <f t="shared" si="426"/>
        <v>64.5</v>
      </c>
      <c r="Y57" s="33">
        <v>3.2</v>
      </c>
      <c r="Z57" s="33">
        <f t="shared" si="416"/>
        <v>3.202</v>
      </c>
      <c r="AA57" s="33">
        <v>8</v>
      </c>
      <c r="AB57" s="33">
        <f t="shared" si="417"/>
        <v>12</v>
      </c>
      <c r="AC57" s="33">
        <v>1.4</v>
      </c>
      <c r="AD57" s="33">
        <f t="shared" si="418"/>
        <v>2.8</v>
      </c>
      <c r="AE57" s="22">
        <f t="shared" si="419"/>
        <v>86.13333333333334</v>
      </c>
      <c r="AF57" s="54">
        <f t="shared" si="427"/>
        <v>21.40336980509797</v>
      </c>
      <c r="AG57" s="167">
        <f t="shared" si="64"/>
        <v>3.2384955587453697E-2</v>
      </c>
      <c r="AH57"/>
      <c r="AI57" s="22">
        <f t="shared" si="420"/>
        <v>1509393040</v>
      </c>
      <c r="AJ57" s="174">
        <f t="shared" si="433"/>
        <v>0.84801993875892134</v>
      </c>
      <c r="AK57" s="174">
        <f t="shared" si="434"/>
        <v>3.3898198751189393E-2</v>
      </c>
      <c r="AL57" s="172">
        <f>LN(AI57/AI55)/(AE57-AE55)</f>
        <v>3.717243422630917E-2</v>
      </c>
      <c r="AM57" s="187">
        <f t="shared" si="435"/>
        <v>4.9095208333333327</v>
      </c>
      <c r="AN57" s="187">
        <f>AM56+AM57</f>
        <v>6.6998541666666664</v>
      </c>
      <c r="AO57" s="187">
        <f t="shared" ref="AO57" si="482">AM56+AM57</f>
        <v>6.6998541666666664</v>
      </c>
      <c r="AP57" s="174"/>
      <c r="AQ57" s="189">
        <f t="shared" si="428"/>
        <v>41.467057143568752</v>
      </c>
      <c r="AR57" s="189">
        <f t="shared" si="429"/>
        <v>30.078673485483723</v>
      </c>
      <c r="AS57" s="189">
        <f t="shared" si="430"/>
        <v>1.2300543789590788</v>
      </c>
      <c r="AT57" s="189">
        <f t="shared" si="431"/>
        <v>2.5117680218512093</v>
      </c>
      <c r="AU57" s="189">
        <f t="shared" si="432"/>
        <v>6.8421774829598769</v>
      </c>
      <c r="AV57" s="190" t="s">
        <v>128</v>
      </c>
      <c r="AW57" s="189">
        <f t="shared" si="437"/>
        <v>15.921145675464949</v>
      </c>
      <c r="AX57" s="189">
        <f t="shared" si="438"/>
        <v>9.4298245306655275</v>
      </c>
      <c r="AY57" s="189">
        <f t="shared" si="439"/>
        <v>1.8443107813334969</v>
      </c>
      <c r="AZ57" s="189">
        <f t="shared" si="440"/>
        <v>-5.388099972843019E-2</v>
      </c>
      <c r="BA57" s="189">
        <f t="shared" si="441"/>
        <v>2.0332315091414008</v>
      </c>
      <c r="BB57" s="190" t="s">
        <v>128</v>
      </c>
      <c r="BC57" s="189">
        <f>(AW56+AW57)/$AN57</f>
        <v>2.8688901575044157</v>
      </c>
      <c r="BD57" s="189">
        <f>(AX56+AX57)/$AN57</f>
        <v>2.6463000670784043</v>
      </c>
      <c r="BE57" s="189">
        <f>(AY56+AY57)/$AN57</f>
        <v>0.43498122628293467</v>
      </c>
      <c r="BF57" s="189">
        <f>(AZ56+AZ57)/$AN57</f>
        <v>-7.8192895949117824E-2</v>
      </c>
      <c r="BG57" s="189">
        <f>(BA56+BA57)/$AN57</f>
        <v>0.57064398926216442</v>
      </c>
      <c r="BH57" s="189">
        <f t="shared" ref="BH57" si="483">(AW56+AW57)/$AN57</f>
        <v>2.8688901575044157</v>
      </c>
      <c r="BI57" s="189">
        <f t="shared" ref="BI57" si="484">(AX56+AX57)/$AN57</f>
        <v>2.6463000670784043</v>
      </c>
      <c r="BJ57" s="189">
        <f t="shared" ref="BJ57" si="485">(AY56+AY57)/$AN57</f>
        <v>0.43498122628293467</v>
      </c>
      <c r="BK57" s="189">
        <f t="shared" ref="BK57" si="486">(AZ56+AZ57)/$AN57</f>
        <v>-7.8192895949117824E-2</v>
      </c>
      <c r="BL57" s="189">
        <f t="shared" ref="BL57" si="487">(BA56+BA57)/$AN57</f>
        <v>0.57064398926216442</v>
      </c>
      <c r="BN57" s="189">
        <v>2.6134296482889163</v>
      </c>
      <c r="BO57" s="189">
        <v>1.4623817264974717</v>
      </c>
      <c r="BP57" s="189">
        <v>2.3292425890804345</v>
      </c>
      <c r="BQ57" s="189">
        <v>1.6756287974116102</v>
      </c>
      <c r="BR57" s="189">
        <v>1.348237704150327E-2</v>
      </c>
      <c r="BS57" s="189">
        <v>2.5578418881332996</v>
      </c>
      <c r="BT57" s="189">
        <v>1.0430098204833647</v>
      </c>
      <c r="BU57" s="189">
        <v>0.64835506912688778</v>
      </c>
      <c r="BV57" s="189">
        <v>0.86562015974963935</v>
      </c>
      <c r="BW57" s="189">
        <v>1.3181848173117254</v>
      </c>
      <c r="BX57" s="189">
        <v>1.9436447356832791</v>
      </c>
      <c r="BY57" s="189">
        <v>2.7487880817268282</v>
      </c>
      <c r="BZ57" s="189">
        <v>1.9465991351210115</v>
      </c>
      <c r="CA57" s="189">
        <v>0.56168180813029966</v>
      </c>
      <c r="CB57" s="189">
        <v>1.0775112880741935</v>
      </c>
      <c r="CC57" s="189">
        <v>4.4487992708563944</v>
      </c>
      <c r="CD57" s="189">
        <v>2.5907900102461889</v>
      </c>
      <c r="CE57" s="189">
        <v>1.9027193239968487</v>
      </c>
      <c r="CF57" s="189">
        <v>0.83081320238576162</v>
      </c>
      <c r="CG57" s="189">
        <v>0.52106366443885888</v>
      </c>
      <c r="CH57" s="189">
        <v>2.1644051428510576</v>
      </c>
      <c r="CI57" s="189">
        <v>25.669792661548886</v>
      </c>
      <c r="CJ57" s="189">
        <v>0.23655725012871037</v>
      </c>
      <c r="CK57" s="189">
        <v>0.102739839969394</v>
      </c>
      <c r="CL57" s="189">
        <v>0.18483883635109277</v>
      </c>
      <c r="CM57" s="189">
        <v>0.2309528305775756</v>
      </c>
      <c r="CN57" s="189">
        <v>1.4995659135244561</v>
      </c>
      <c r="CO57" s="189">
        <v>2.3334429088428789E-2</v>
      </c>
      <c r="CP57" s="189">
        <v>0</v>
      </c>
      <c r="CQ57" s="189">
        <v>34.726765000402096</v>
      </c>
      <c r="CR57" s="189">
        <v>0.85405796566424319</v>
      </c>
      <c r="CS57" s="189">
        <v>0.93467843979836707</v>
      </c>
      <c r="CT57" s="189">
        <v>2.3188310079172543</v>
      </c>
      <c r="CU57" s="189">
        <v>0</v>
      </c>
      <c r="CW57" s="189">
        <f t="shared" ref="CW57:DQ57" si="488">(BN57*$W57/1000+($AB58-$AB56)*BN$18/1000)/(($W57+$AA57+$AC57)/1000)</f>
        <v>2.570308119298411</v>
      </c>
      <c r="CX57" s="189">
        <f t="shared" si="488"/>
        <v>1.9313294812956849</v>
      </c>
      <c r="CY57" s="189">
        <f t="shared" si="488"/>
        <v>2.6101118017285225</v>
      </c>
      <c r="CZ57" s="189">
        <f t="shared" si="488"/>
        <v>3.105537138171695</v>
      </c>
      <c r="DA57" s="189">
        <f t="shared" si="488"/>
        <v>6.7957634230804906E-2</v>
      </c>
      <c r="DB57" s="189">
        <f t="shared" si="488"/>
        <v>2.8156676934312399</v>
      </c>
      <c r="DC57" s="189">
        <f t="shared" si="488"/>
        <v>1.0023115601428794</v>
      </c>
      <c r="DD57" s="189">
        <f t="shared" si="488"/>
        <v>0.66671140776239646</v>
      </c>
      <c r="DE57" s="189">
        <f t="shared" si="488"/>
        <v>1.1033424351068231</v>
      </c>
      <c r="DF57" s="189">
        <f t="shared" si="488"/>
        <v>1.4494455908586479</v>
      </c>
      <c r="DG57" s="189">
        <f t="shared" si="488"/>
        <v>2.6068438024409795</v>
      </c>
      <c r="DH57" s="189">
        <f t="shared" si="488"/>
        <v>3.6592528899085859</v>
      </c>
      <c r="DI57" s="189">
        <f t="shared" si="488"/>
        <v>2.6291564513125518</v>
      </c>
      <c r="DJ57" s="189">
        <f t="shared" si="488"/>
        <v>0.8551791602892852</v>
      </c>
      <c r="DK57" s="189">
        <f t="shared" si="488"/>
        <v>1.372688392663733</v>
      </c>
      <c r="DL57" s="189">
        <f t="shared" si="488"/>
        <v>5.2211948116880684</v>
      </c>
      <c r="DM57" s="189">
        <f t="shared" si="488"/>
        <v>3.7853475952732913</v>
      </c>
      <c r="DN57" s="189">
        <f t="shared" si="488"/>
        <v>2.4411637167788838</v>
      </c>
      <c r="DO57" s="189">
        <f t="shared" si="488"/>
        <v>1.0894210031680638</v>
      </c>
      <c r="DP57" s="189">
        <f t="shared" si="488"/>
        <v>0.65902140079425908</v>
      </c>
      <c r="DQ57" s="189">
        <f t="shared" si="488"/>
        <v>2.7899868521426439</v>
      </c>
      <c r="DR57" s="195">
        <f>(CI57*$W57/1000+($AB58-$AB56)*CI$18/1000+2220*(AD58-AD56)/1000)/(($W57+$AA57+$AC57)/1000)</f>
        <v>59.50003543825283</v>
      </c>
      <c r="DS57" s="189">
        <f t="shared" ref="DS57:ED57" si="489">(CJ57*$W57/1000+($AB58-$AB56)*CJ$18/1000)/(($W57+$AA57+$AC57)/1000)</f>
        <v>0.30393983888342474</v>
      </c>
      <c r="DT57" s="189">
        <f t="shared" si="489"/>
        <v>9.8730929724928182E-2</v>
      </c>
      <c r="DU57" s="189">
        <f t="shared" si="489"/>
        <v>0.18218742207071731</v>
      </c>
      <c r="DV57" s="189">
        <f t="shared" si="489"/>
        <v>0.22194104733198525</v>
      </c>
      <c r="DW57" s="189">
        <f t="shared" si="489"/>
        <v>1.4410528269285379</v>
      </c>
      <c r="DX57" s="189">
        <f t="shared" si="489"/>
        <v>2.2423919281821823E-2</v>
      </c>
      <c r="DY57" s="189">
        <f t="shared" si="489"/>
        <v>0</v>
      </c>
      <c r="DZ57" s="189">
        <f t="shared" si="489"/>
        <v>33.371726059240217</v>
      </c>
      <c r="EA57" s="189">
        <f t="shared" si="489"/>
        <v>1.0748893326409652</v>
      </c>
      <c r="EB57" s="189">
        <f t="shared" si="489"/>
        <v>0.90767660966299935</v>
      </c>
      <c r="EC57" s="189">
        <f t="shared" si="489"/>
        <v>2.2283501838708695</v>
      </c>
      <c r="ED57" s="189">
        <f t="shared" si="489"/>
        <v>0</v>
      </c>
      <c r="EE57" s="193" t="s">
        <v>61</v>
      </c>
      <c r="EF57" s="12" t="s">
        <v>18</v>
      </c>
      <c r="EG57" s="189">
        <f t="shared" ref="EG57" si="490">BN57-CW55</f>
        <v>1.8061779451397642</v>
      </c>
      <c r="EH57" s="189">
        <f t="shared" ref="EH57" si="491">BO57-CX55</f>
        <v>-0.67773330015025346</v>
      </c>
      <c r="EI57" s="189">
        <f t="shared" ref="EI57" si="492">BP57-CY55</f>
        <v>0.59507920794714075</v>
      </c>
      <c r="EJ57" s="189">
        <f t="shared" ref="EJ57" si="493">BQ57-CZ55</f>
        <v>-3.8439717463176235</v>
      </c>
      <c r="EK57" s="189">
        <f t="shared" ref="EK57" si="494">BR57-DA55</f>
        <v>-0.13240310266966324</v>
      </c>
      <c r="EL57" s="189">
        <f t="shared" ref="EL57" si="495">BS57-DB55</f>
        <v>0.41215303211552001</v>
      </c>
      <c r="EM57" s="189">
        <f t="shared" ref="EM57" si="496">BT57-DC55</f>
        <v>-3.9086830219825952</v>
      </c>
      <c r="EN57" s="189">
        <f t="shared" ref="EN57" si="497">BU57-DD55</f>
        <v>0.49456129020261452</v>
      </c>
      <c r="EO57" s="189">
        <f t="shared" ref="EO57" si="498">BV57-DE55</f>
        <v>-0.24016720820535742</v>
      </c>
      <c r="EP57" s="189">
        <f t="shared" ref="EP57" si="499">BW57-DF55</f>
        <v>-2.8015364826132538E-2</v>
      </c>
      <c r="EQ57" s="189">
        <f t="shared" ref="EQ57" si="500">BX57-DG55</f>
        <v>-0.56958406563137753</v>
      </c>
      <c r="ER57" s="189">
        <f t="shared" ref="ER57" si="501">BY57-DH55</f>
        <v>-0.92764057940238853</v>
      </c>
      <c r="ES57" s="189">
        <f t="shared" ref="ES57" si="502">BZ57-DI55</f>
        <v>-0.9506084522173246</v>
      </c>
      <c r="ET57" s="189">
        <f t="shared" ref="ET57" si="503">CA57-DJ55</f>
        <v>-0.28841643004639572</v>
      </c>
      <c r="EU57" s="189">
        <f t="shared" ref="EU57" si="504">CB57-DK55</f>
        <v>-0.33794701562705187</v>
      </c>
      <c r="EV57" s="189">
        <f t="shared" ref="EV57" si="505">CC57-DL55</f>
        <v>-1.5167409543795332</v>
      </c>
      <c r="EW57" s="189">
        <f t="shared" ref="EW57" si="506">CD57-DM55</f>
        <v>-2.3074277948603301</v>
      </c>
      <c r="EX57" s="189">
        <f t="shared" ref="EX57" si="507">CE57-DN55</f>
        <v>-0.94263101862732501</v>
      </c>
      <c r="EY57" s="189">
        <f t="shared" ref="EY57" si="508">CF57-DO55</f>
        <v>-0.13821126844257636</v>
      </c>
      <c r="EZ57" s="189">
        <f t="shared" ref="EZ57" si="509">CG57-DP55</f>
        <v>-0.40036375093121224</v>
      </c>
      <c r="FA57" s="189">
        <f t="shared" ref="FA57" si="510">CH57-DQ55</f>
        <v>-0.74449739649219016</v>
      </c>
      <c r="FB57" s="195">
        <f>CI57-DR55</f>
        <v>-19.857935349539776</v>
      </c>
      <c r="FC57" s="189">
        <f t="shared" ref="FC57" si="511">CJ57-DS55</f>
        <v>4.3656628298039263E-2</v>
      </c>
      <c r="FD57" s="189">
        <f t="shared" ref="FD57" si="512">CK57-DT55</f>
        <v>4.2777783147699228E-2</v>
      </c>
      <c r="FE57" s="189">
        <f t="shared" ref="FE57" si="513">CL57-DU55</f>
        <v>0.1348425665023022</v>
      </c>
      <c r="FF57" s="189">
        <f t="shared" ref="FF57" si="514">CM57-DV55</f>
        <v>0.2309528305775756</v>
      </c>
      <c r="FG57" s="189">
        <f t="shared" ref="FG57" si="515">CN57-DW55</f>
        <v>1.0504578956622117</v>
      </c>
      <c r="FH57" s="189">
        <f t="shared" ref="FH57" si="516">CO57-DX55</f>
        <v>2.3334429088428789E-2</v>
      </c>
      <c r="FI57" s="189">
        <f t="shared" ref="FI57" si="517">CP57-DY55</f>
        <v>0</v>
      </c>
      <c r="FJ57" s="189">
        <f t="shared" ref="FJ57" si="518">CQ57-DZ55</f>
        <v>25.96172267420285</v>
      </c>
      <c r="FK57" s="189">
        <f t="shared" ref="FK57" si="519">CR57-EA55</f>
        <v>0.12707983812419599</v>
      </c>
      <c r="FL57" s="189">
        <f t="shared" ref="FL57" si="520">CS57-EB55</f>
        <v>0.40661090374228304</v>
      </c>
      <c r="FM57" s="189">
        <f t="shared" ref="FM57" si="521">CT57-EC55</f>
        <v>0.23495533896641607</v>
      </c>
      <c r="FN57" s="189">
        <f t="shared" ref="FN57" si="522">CU57-ED55</f>
        <v>0</v>
      </c>
      <c r="FO57" s="199">
        <f>BA56+BA57</f>
        <v>3.8232315091414009</v>
      </c>
    </row>
    <row r="58" spans="1:171" x14ac:dyDescent="0.2">
      <c r="A58" s="17" t="s">
        <v>61</v>
      </c>
      <c r="B58" s="12" t="s">
        <v>19</v>
      </c>
      <c r="C58" s="28">
        <v>42415</v>
      </c>
      <c r="D58" s="29">
        <v>0.42291666666666666</v>
      </c>
      <c r="E58" s="10">
        <f t="shared" si="481"/>
        <v>110.25</v>
      </c>
      <c r="F58" s="76">
        <f t="shared" si="423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424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5">
        <v>6.57</v>
      </c>
      <c r="V58" s="60">
        <v>4</v>
      </c>
      <c r="W58" s="71">
        <f t="shared" si="425"/>
        <v>240.00199999999998</v>
      </c>
      <c r="X58" s="85">
        <f t="shared" si="426"/>
        <v>68.5</v>
      </c>
      <c r="Y58" s="33">
        <v>5.0999999999999996</v>
      </c>
      <c r="Z58" s="33">
        <f t="shared" si="416"/>
        <v>8.3019999999999996</v>
      </c>
      <c r="AA58" s="33">
        <v>12.7</v>
      </c>
      <c r="AB58" s="33">
        <f t="shared" si="417"/>
        <v>24.7</v>
      </c>
      <c r="AC58" s="33">
        <v>0.7</v>
      </c>
      <c r="AD58" s="33">
        <f t="shared" si="418"/>
        <v>3.5</v>
      </c>
      <c r="AE58" s="22">
        <f t="shared" si="419"/>
        <v>110.25</v>
      </c>
      <c r="AF58" s="54">
        <f t="shared" si="427"/>
        <v>39.08342446872917</v>
      </c>
      <c r="AG58" s="167">
        <f t="shared" si="64"/>
        <v>1.77350677424527E-2</v>
      </c>
      <c r="AH58"/>
      <c r="AI58" s="22">
        <f t="shared" si="420"/>
        <v>2400020000</v>
      </c>
      <c r="AJ58" s="174">
        <f t="shared" si="433"/>
        <v>0.46376946089826132</v>
      </c>
      <c r="AK58" s="174">
        <f t="shared" si="434"/>
        <v>1.9230247169243736E-2</v>
      </c>
      <c r="AL58" s="172"/>
      <c r="AM58" s="187">
        <f t="shared" si="435"/>
        <v>8.3001527777777753</v>
      </c>
      <c r="AN58" s="187"/>
      <c r="AO58" s="187"/>
      <c r="AP58" s="174"/>
      <c r="AQ58" s="189">
        <f t="shared" si="428"/>
        <v>38.934006834989468</v>
      </c>
      <c r="AR58" s="189">
        <f t="shared" si="429"/>
        <v>41.389126368379102</v>
      </c>
      <c r="AS58" s="189">
        <f t="shared" si="430"/>
        <v>0</v>
      </c>
      <c r="AT58" s="189">
        <f t="shared" si="431"/>
        <v>2.6804730033701389</v>
      </c>
      <c r="AU58" s="189">
        <f t="shared" si="432"/>
        <v>5.6448327953212685</v>
      </c>
      <c r="AV58" s="190" t="s">
        <v>129</v>
      </c>
      <c r="AW58" s="189">
        <f t="shared" si="437"/>
        <v>16.367057143568751</v>
      </c>
      <c r="AX58" s="189">
        <f t="shared" si="438"/>
        <v>13.62132651451628</v>
      </c>
      <c r="AY58" s="189">
        <f t="shared" si="439"/>
        <v>1.2300543789590788</v>
      </c>
      <c r="AZ58" s="189">
        <f t="shared" si="440"/>
        <v>-9.8231978148790589E-2</v>
      </c>
      <c r="BA58" s="189">
        <f t="shared" si="441"/>
        <v>-0.88217748295987697</v>
      </c>
      <c r="BB58" s="190" t="s">
        <v>129</v>
      </c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89"/>
      <c r="DK58" s="189"/>
      <c r="DL58" s="189"/>
      <c r="DM58" s="189"/>
      <c r="DN58" s="189"/>
      <c r="DO58" s="189"/>
      <c r="DP58" s="189"/>
      <c r="DQ58" s="189"/>
      <c r="DR58" s="195"/>
      <c r="DS58" s="189"/>
      <c r="DT58" s="189"/>
      <c r="DU58" s="189"/>
      <c r="DV58" s="189"/>
      <c r="DW58" s="189"/>
      <c r="DX58" s="189"/>
      <c r="DY58" s="189"/>
      <c r="DZ58" s="189"/>
      <c r="EA58" s="189"/>
      <c r="EB58" s="189"/>
      <c r="EC58" s="189"/>
      <c r="ED58" s="189"/>
      <c r="EE58" s="193" t="s">
        <v>61</v>
      </c>
      <c r="EF58" s="12" t="s">
        <v>19</v>
      </c>
      <c r="EG58" s="189"/>
      <c r="EH58" s="189"/>
      <c r="EI58" s="189"/>
      <c r="EJ58" s="189"/>
      <c r="EK58" s="189"/>
      <c r="EL58" s="189"/>
      <c r="EM58" s="189"/>
      <c r="EN58" s="189"/>
      <c r="EO58" s="189"/>
      <c r="EP58" s="189"/>
      <c r="EQ58" s="189"/>
      <c r="ER58" s="189"/>
      <c r="ES58" s="189"/>
      <c r="ET58" s="189"/>
      <c r="EU58" s="189"/>
      <c r="EV58" s="189"/>
      <c r="EW58" s="189"/>
      <c r="EX58" s="189"/>
      <c r="EY58" s="189"/>
      <c r="EZ58" s="189"/>
      <c r="FA58" s="189"/>
      <c r="FB58" s="195"/>
      <c r="FC58" s="189"/>
      <c r="FD58" s="189"/>
      <c r="FE58" s="189"/>
      <c r="FF58" s="189"/>
      <c r="FG58" s="189"/>
      <c r="FH58" s="189"/>
      <c r="FI58" s="189"/>
      <c r="FJ58" s="189"/>
      <c r="FK58" s="189"/>
      <c r="FL58" s="189"/>
      <c r="FM58" s="189"/>
      <c r="FN58" s="189"/>
      <c r="FO58" s="6"/>
    </row>
    <row r="59" spans="1:171" x14ac:dyDescent="0.2">
      <c r="A59" s="17" t="s">
        <v>61</v>
      </c>
      <c r="B59" s="12" t="s">
        <v>20</v>
      </c>
      <c r="C59" s="28">
        <v>42416</v>
      </c>
      <c r="D59" s="29">
        <v>0.37638888888888888</v>
      </c>
      <c r="E59" s="10">
        <f t="shared" si="481"/>
        <v>133.13333333333333</v>
      </c>
      <c r="F59" s="76">
        <f t="shared" si="423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424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5">
        <v>6.03</v>
      </c>
      <c r="V59" s="57">
        <v>9.5</v>
      </c>
      <c r="W59" s="71">
        <f t="shared" si="425"/>
        <v>252.40199999999999</v>
      </c>
      <c r="X59" s="85">
        <f t="shared" si="426"/>
        <v>78</v>
      </c>
      <c r="Y59" s="33">
        <v>1</v>
      </c>
      <c r="Z59" s="33">
        <f t="shared" si="416"/>
        <v>9.3019999999999996</v>
      </c>
      <c r="AA59" s="33">
        <v>15.4</v>
      </c>
      <c r="AB59" s="33">
        <f t="shared" si="417"/>
        <v>40.1</v>
      </c>
      <c r="AC59" s="33">
        <v>0</v>
      </c>
      <c r="AD59" s="33">
        <f t="shared" si="418"/>
        <v>3.5</v>
      </c>
      <c r="AE59" s="22">
        <f t="shared" si="419"/>
        <v>133.13333333333333</v>
      </c>
      <c r="AF59" s="54">
        <f t="shared" si="427"/>
        <v>62.289427429285425</v>
      </c>
      <c r="AG59" s="167">
        <f t="shared" si="64"/>
        <v>1.1127846396514821E-2</v>
      </c>
      <c r="AH59"/>
      <c r="AI59" s="22">
        <f t="shared" si="420"/>
        <v>3255985800</v>
      </c>
      <c r="AJ59" s="174">
        <f t="shared" si="433"/>
        <v>0.30501801629891145</v>
      </c>
      <c r="AK59" s="174">
        <f t="shared" si="434"/>
        <v>1.3329265096820607E-2</v>
      </c>
      <c r="AL59" s="172">
        <f>LN(AI59/AI57)/(AE59-AE57)</f>
        <v>1.6357180365897294E-2</v>
      </c>
      <c r="AM59" s="187">
        <f t="shared" si="435"/>
        <v>10.917256944444439</v>
      </c>
      <c r="AN59" s="187">
        <f>AM58+AM59</f>
        <v>19.217409722222214</v>
      </c>
      <c r="AO59" s="187">
        <f t="shared" ref="AO59" si="523">AM58+AM59</f>
        <v>19.217409722222214</v>
      </c>
      <c r="AP59" s="174"/>
      <c r="AQ59" s="189">
        <f t="shared" si="428"/>
        <v>40.896389123307522</v>
      </c>
      <c r="AR59" s="189">
        <f t="shared" si="429"/>
        <v>36.663048819650342</v>
      </c>
      <c r="AS59" s="189">
        <f t="shared" si="430"/>
        <v>0</v>
      </c>
      <c r="AT59" s="189">
        <f t="shared" si="431"/>
        <v>2.5954585850740477</v>
      </c>
      <c r="AU59" s="189">
        <f t="shared" si="432"/>
        <v>5.1083219692160631</v>
      </c>
      <c r="AV59" s="190" t="s">
        <v>130</v>
      </c>
      <c r="AW59" s="189">
        <f t="shared" si="437"/>
        <v>6.5340068349894693</v>
      </c>
      <c r="AX59" s="189">
        <f t="shared" si="438"/>
        <v>-2.4891263683791038</v>
      </c>
      <c r="AY59" s="189">
        <f t="shared" si="439"/>
        <v>0</v>
      </c>
      <c r="AZ59" s="189">
        <f t="shared" si="440"/>
        <v>0.18047300337013894</v>
      </c>
      <c r="BA59" s="189">
        <f t="shared" si="441"/>
        <v>-0.22483279532126854</v>
      </c>
      <c r="BB59" s="190" t="s">
        <v>130</v>
      </c>
      <c r="BC59" s="189">
        <f>(AW58+AW59)/$AN59</f>
        <v>1.1916831825714982</v>
      </c>
      <c r="BD59" s="189">
        <f>(AX58+AX59)/$AN59</f>
        <v>0.5792768279933358</v>
      </c>
      <c r="BE59" s="189">
        <f>(AY58+AY59)/$AN59</f>
        <v>6.4007293216873817E-2</v>
      </c>
      <c r="BF59" s="189">
        <f>(AZ58+AZ59)/$AN59</f>
        <v>4.2795062607344139E-3</v>
      </c>
      <c r="BG59" s="189">
        <f>(BA58+BA59)/$AN59</f>
        <v>-5.7604552032891554E-2</v>
      </c>
      <c r="BH59" s="189">
        <f t="shared" ref="BH59" si="524">(AW58+AW59)/$AN59</f>
        <v>1.1916831825714982</v>
      </c>
      <c r="BI59" s="189">
        <f t="shared" ref="BI59" si="525">(AX58+AX59)/$AN59</f>
        <v>0.5792768279933358</v>
      </c>
      <c r="BJ59" s="189">
        <f t="shared" ref="BJ59" si="526">(AY58+AY59)/$AN59</f>
        <v>6.4007293216873817E-2</v>
      </c>
      <c r="BK59" s="189">
        <f t="shared" ref="BK59" si="527">(AZ58+AZ59)/$AN59</f>
        <v>4.2795062607344139E-3</v>
      </c>
      <c r="BL59" s="189">
        <f t="shared" ref="BL59" si="528">(BA58+BA59)/$AN59</f>
        <v>-5.7604552032891554E-2</v>
      </c>
      <c r="BN59" s="189">
        <v>3.5948421534298327</v>
      </c>
      <c r="BO59" s="189">
        <v>1.1476821813886389</v>
      </c>
      <c r="BP59" s="189">
        <v>2.2911103775265937</v>
      </c>
      <c r="BQ59" s="189">
        <v>4.1501642041154432E-2</v>
      </c>
      <c r="BR59" s="189">
        <v>0</v>
      </c>
      <c r="BS59" s="189">
        <v>3.1741019802289077</v>
      </c>
      <c r="BT59" s="189">
        <v>0</v>
      </c>
      <c r="BU59" s="189">
        <v>1.7245788907739108</v>
      </c>
      <c r="BV59" s="189">
        <v>0.75618821164715666</v>
      </c>
      <c r="BW59" s="189">
        <v>1.318903266212142</v>
      </c>
      <c r="BX59" s="189">
        <v>1.7275725284246284</v>
      </c>
      <c r="BY59" s="189">
        <v>2.3084398754459943</v>
      </c>
      <c r="BZ59" s="189">
        <v>1.6392111794387234</v>
      </c>
      <c r="CA59" s="189">
        <v>0.50747097656037321</v>
      </c>
      <c r="CB59" s="189">
        <v>0.84248220291913145</v>
      </c>
      <c r="CC59" s="189">
        <v>4.235319256848066</v>
      </c>
      <c r="CD59" s="189">
        <v>0.3531329468753116</v>
      </c>
      <c r="CE59" s="189">
        <v>1.8330999860862156</v>
      </c>
      <c r="CF59" s="189">
        <v>0.8020410888024645</v>
      </c>
      <c r="CG59" s="189">
        <v>0.33436668526614693</v>
      </c>
      <c r="CH59" s="189">
        <v>1.7752130459301263</v>
      </c>
      <c r="CI59" s="189">
        <v>34.888182680751868</v>
      </c>
      <c r="CJ59" s="189">
        <v>1.5374361448551368</v>
      </c>
      <c r="CK59" s="189">
        <v>0.36178128990291347</v>
      </c>
      <c r="CL59" s="189">
        <v>0.26041657513862315</v>
      </c>
      <c r="CM59" s="189">
        <v>0.75778006972625889</v>
      </c>
      <c r="CN59" s="189">
        <v>3.2693728347346083</v>
      </c>
      <c r="CO59" s="189">
        <v>0</v>
      </c>
      <c r="CP59" s="189">
        <v>0.21392348583975968</v>
      </c>
      <c r="CQ59" s="189">
        <v>46.078111320642385</v>
      </c>
      <c r="CR59" s="189">
        <v>0.12862789987531215</v>
      </c>
      <c r="CS59" s="189">
        <v>6.0027779360413662</v>
      </c>
      <c r="CT59" s="189">
        <v>2.6400603175818333</v>
      </c>
      <c r="CU59" s="189">
        <v>0</v>
      </c>
      <c r="CW59" s="189">
        <f t="shared" ref="CW59:DQ59" si="529">(BN59*$W59/1000+($AB60-$AB58)*BN$18/1000)/(($W59+$AA59+$AC59)/1000)</f>
        <v>3.4275075029023037</v>
      </c>
      <c r="CX59" s="189">
        <f t="shared" si="529"/>
        <v>1.4337074025875098</v>
      </c>
      <c r="CY59" s="189">
        <f t="shared" si="529"/>
        <v>2.4081510441085019</v>
      </c>
      <c r="CZ59" s="189">
        <f t="shared" si="529"/>
        <v>1.0398125524510498</v>
      </c>
      <c r="DA59" s="189">
        <f t="shared" si="529"/>
        <v>3.6808679145413775E-2</v>
      </c>
      <c r="DB59" s="189">
        <f t="shared" si="529"/>
        <v>3.2309141865983744</v>
      </c>
      <c r="DC59" s="189">
        <f t="shared" si="529"/>
        <v>0</v>
      </c>
      <c r="DD59" s="189">
        <f t="shared" si="529"/>
        <v>1.654622136155153</v>
      </c>
      <c r="DE59" s="189">
        <f t="shared" si="529"/>
        <v>0.89439926694140792</v>
      </c>
      <c r="DF59" s="189">
        <f t="shared" si="529"/>
        <v>1.3653258371766861</v>
      </c>
      <c r="DG59" s="189">
        <f t="shared" si="529"/>
        <v>2.1228177713787093</v>
      </c>
      <c r="DH59" s="189">
        <f t="shared" si="529"/>
        <v>2.8567855680823069</v>
      </c>
      <c r="DI59" s="189">
        <f t="shared" si="529"/>
        <v>2.0525699744469343</v>
      </c>
      <c r="DJ59" s="189">
        <f t="shared" si="529"/>
        <v>0.68937416634508353</v>
      </c>
      <c r="DK59" s="189">
        <f t="shared" si="529"/>
        <v>1.0197147516657468</v>
      </c>
      <c r="DL59" s="189">
        <f t="shared" si="529"/>
        <v>4.6248521648119025</v>
      </c>
      <c r="DM59" s="189">
        <f t="shared" si="529"/>
        <v>1.1999171175874526</v>
      </c>
      <c r="DN59" s="189">
        <f t="shared" si="529"/>
        <v>2.1377182792954281</v>
      </c>
      <c r="DO59" s="189">
        <f t="shared" si="529"/>
        <v>0.95068370695340598</v>
      </c>
      <c r="DP59" s="189">
        <f t="shared" si="529"/>
        <v>0.42107143490844917</v>
      </c>
      <c r="DQ59" s="189">
        <f t="shared" si="529"/>
        <v>2.1483087759405208</v>
      </c>
      <c r="DR59" s="195">
        <f>(CI59*$W59/1000+($AB60-$AB58)*CI$18/1000+2220*(AD60-AD58)/1000)/(($W59+$AA59+$AC59)/1000)</f>
        <v>43.241388968347678</v>
      </c>
      <c r="DS59" s="189">
        <f t="shared" ref="DS59:ED59" si="530">(CJ59*$W59/1000+($AB60-$AB58)*CJ$18/1000)/(($W59+$AA59+$AC59)/1000)</f>
        <v>1.5002975557628728</v>
      </c>
      <c r="DT59" s="189">
        <f t="shared" si="530"/>
        <v>0.34097699469785575</v>
      </c>
      <c r="DU59" s="189">
        <f t="shared" si="530"/>
        <v>0.24849364438618213</v>
      </c>
      <c r="DV59" s="189">
        <f t="shared" si="530"/>
        <v>0.71420379668205314</v>
      </c>
      <c r="DW59" s="189">
        <f t="shared" si="530"/>
        <v>3.0813669884193717</v>
      </c>
      <c r="DX59" s="189">
        <f t="shared" si="530"/>
        <v>0</v>
      </c>
      <c r="DY59" s="189">
        <f t="shared" si="530"/>
        <v>0.2016217790491745</v>
      </c>
      <c r="DZ59" s="189">
        <f t="shared" si="530"/>
        <v>43.428381616092416</v>
      </c>
      <c r="EA59" s="189">
        <f t="shared" si="530"/>
        <v>0.29132104646415752</v>
      </c>
      <c r="EB59" s="189">
        <f t="shared" si="530"/>
        <v>5.6639243478185115</v>
      </c>
      <c r="EC59" s="189">
        <f t="shared" si="530"/>
        <v>2.4882431956381574</v>
      </c>
      <c r="ED59" s="189">
        <f t="shared" si="530"/>
        <v>0</v>
      </c>
      <c r="EE59" s="193" t="s">
        <v>61</v>
      </c>
      <c r="EF59" s="12" t="s">
        <v>20</v>
      </c>
      <c r="EG59" s="189">
        <f t="shared" ref="EG59" si="531">BN59-CW57</f>
        <v>1.0245340341314217</v>
      </c>
      <c r="EH59" s="189">
        <f t="shared" ref="EH59" si="532">BO59-CX57</f>
        <v>-0.78364729990704607</v>
      </c>
      <c r="EI59" s="189">
        <f t="shared" ref="EI59" si="533">BP59-CY57</f>
        <v>-0.31900142420192878</v>
      </c>
      <c r="EJ59" s="189">
        <f t="shared" ref="EJ59" si="534">BQ59-CZ57</f>
        <v>-3.0640354961305407</v>
      </c>
      <c r="EK59" s="189">
        <f t="shared" ref="EK59" si="535">BR59-DA57</f>
        <v>-6.7957634230804906E-2</v>
      </c>
      <c r="EL59" s="189">
        <f t="shared" ref="EL59" si="536">BS59-DB57</f>
        <v>0.35843428679766776</v>
      </c>
      <c r="EM59" s="189">
        <f t="shared" ref="EM59" si="537">BT59-DC57</f>
        <v>-1.0023115601428794</v>
      </c>
      <c r="EN59" s="189">
        <f t="shared" ref="EN59" si="538">BU59-DD57</f>
        <v>1.0578674830115142</v>
      </c>
      <c r="EO59" s="189">
        <f t="shared" ref="EO59" si="539">BV59-DE57</f>
        <v>-0.3471542234596664</v>
      </c>
      <c r="EP59" s="189">
        <f t="shared" ref="EP59" si="540">BW59-DF57</f>
        <v>-0.13054232464650584</v>
      </c>
      <c r="EQ59" s="189">
        <f t="shared" ref="EQ59" si="541">BX59-DG57</f>
        <v>-0.87927127401635108</v>
      </c>
      <c r="ER59" s="189">
        <f t="shared" ref="ER59" si="542">BY59-DH57</f>
        <v>-1.3508130144625916</v>
      </c>
      <c r="ES59" s="189">
        <f t="shared" ref="ES59" si="543">BZ59-DI57</f>
        <v>-0.98994527187382841</v>
      </c>
      <c r="ET59" s="189">
        <f t="shared" ref="ET59" si="544">CA59-DJ57</f>
        <v>-0.34770818372891199</v>
      </c>
      <c r="EU59" s="189">
        <f t="shared" ref="EU59" si="545">CB59-DK57</f>
        <v>-0.53020618974460154</v>
      </c>
      <c r="EV59" s="189">
        <f t="shared" ref="EV59" si="546">CC59-DL57</f>
        <v>-0.98587555484000244</v>
      </c>
      <c r="EW59" s="189">
        <f t="shared" ref="EW59" si="547">CD59-DM57</f>
        <v>-3.4322146483979799</v>
      </c>
      <c r="EX59" s="189">
        <f t="shared" ref="EX59" si="548">CE59-DN57</f>
        <v>-0.60806373069266817</v>
      </c>
      <c r="EY59" s="189">
        <f t="shared" ref="EY59" si="549">CF59-DO57</f>
        <v>-0.28737991436559929</v>
      </c>
      <c r="EZ59" s="189">
        <f t="shared" ref="EZ59" si="550">CG59-DP57</f>
        <v>-0.32465471552811215</v>
      </c>
      <c r="FA59" s="189">
        <f t="shared" ref="FA59" si="551">CH59-DQ57</f>
        <v>-1.0147738062125176</v>
      </c>
      <c r="FB59" s="195">
        <f>CI59-DR57</f>
        <v>-24.611852757500962</v>
      </c>
      <c r="FC59" s="189">
        <f t="shared" ref="FC59" si="552">CJ59-DS57</f>
        <v>1.2334963059717121</v>
      </c>
      <c r="FD59" s="189">
        <f t="shared" ref="FD59" si="553">CK59-DT57</f>
        <v>0.26305036017798528</v>
      </c>
      <c r="FE59" s="189">
        <f t="shared" ref="FE59" si="554">CL59-DU57</f>
        <v>7.8229153067905843E-2</v>
      </c>
      <c r="FF59" s="189">
        <f t="shared" ref="FF59" si="555">CM59-DV57</f>
        <v>0.53583902239427361</v>
      </c>
      <c r="FG59" s="189">
        <f t="shared" ref="FG59" si="556">CN59-DW57</f>
        <v>1.8283200078060704</v>
      </c>
      <c r="FH59" s="189">
        <f t="shared" ref="FH59" si="557">CO59-DX57</f>
        <v>-2.2423919281821823E-2</v>
      </c>
      <c r="FI59" s="189">
        <f t="shared" ref="FI59" si="558">CP59-DY57</f>
        <v>0.21392348583975968</v>
      </c>
      <c r="FJ59" s="189">
        <f t="shared" ref="FJ59" si="559">CQ59-DZ57</f>
        <v>12.706385261402168</v>
      </c>
      <c r="FK59" s="189">
        <f t="shared" ref="FK59" si="560">CR59-EA57</f>
        <v>-0.94626143276565311</v>
      </c>
      <c r="FL59" s="189">
        <f t="shared" ref="FL59" si="561">CS59-EB57</f>
        <v>5.0951013263783667</v>
      </c>
      <c r="FM59" s="189">
        <f t="shared" ref="FM59" si="562">CT59-EC57</f>
        <v>0.41171013371096388</v>
      </c>
      <c r="FN59" s="189">
        <f t="shared" ref="FN59" si="563">CU59-ED57</f>
        <v>0</v>
      </c>
      <c r="FO59" s="199">
        <f>BA58+BA59</f>
        <v>-1.1070102782811455</v>
      </c>
    </row>
    <row r="60" spans="1:171" ht="13.5" customHeight="1" x14ac:dyDescent="0.2">
      <c r="A60" s="17" t="s">
        <v>61</v>
      </c>
      <c r="B60" s="12" t="s">
        <v>21</v>
      </c>
      <c r="C60" s="28">
        <v>42417</v>
      </c>
      <c r="D60" s="62">
        <v>0.41250000000000003</v>
      </c>
      <c r="E60" s="10">
        <f t="shared" si="481"/>
        <v>158</v>
      </c>
      <c r="F60" s="76">
        <f t="shared" si="423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424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5">
        <v>5.46</v>
      </c>
      <c r="V60" s="57">
        <v>4</v>
      </c>
      <c r="W60" s="71">
        <f t="shared" si="425"/>
        <v>242.90199999999999</v>
      </c>
      <c r="X60" s="85">
        <f t="shared" si="426"/>
        <v>82</v>
      </c>
      <c r="Y60" s="33">
        <v>0</v>
      </c>
      <c r="Z60" s="33">
        <f t="shared" si="416"/>
        <v>9.3019999999999996</v>
      </c>
      <c r="AA60" s="33">
        <v>0</v>
      </c>
      <c r="AB60" s="33">
        <f t="shared" si="417"/>
        <v>40.1</v>
      </c>
      <c r="AC60" s="33">
        <v>0</v>
      </c>
      <c r="AD60" s="33">
        <f t="shared" si="418"/>
        <v>3.5</v>
      </c>
      <c r="AE60" s="22">
        <f t="shared" si="419"/>
        <v>158</v>
      </c>
      <c r="AF60" s="54">
        <f t="shared" si="427"/>
        <v>-130.1590622723688</v>
      </c>
      <c r="AG60" s="167">
        <f t="shared" si="64"/>
        <v>-5.3253854818766013E-3</v>
      </c>
      <c r="AH60"/>
      <c r="AI60" s="22">
        <f t="shared" si="420"/>
        <v>2744792600</v>
      </c>
      <c r="AJ60" s="174">
        <f t="shared" si="433"/>
        <v>-0.17078957039994908</v>
      </c>
      <c r="AK60" s="174">
        <f t="shared" si="434"/>
        <v>-6.8682132868612212E-3</v>
      </c>
      <c r="AL60" s="172"/>
      <c r="AM60" s="187">
        <f t="shared" si="435"/>
        <v>12.536944444444449</v>
      </c>
      <c r="AN60" s="187"/>
      <c r="AO60" s="187"/>
      <c r="AP60" s="174"/>
      <c r="AQ60" s="189">
        <f t="shared" si="428"/>
        <v>33.5</v>
      </c>
      <c r="AR60" s="189">
        <f t="shared" si="429"/>
        <v>31.7</v>
      </c>
      <c r="AS60" s="189">
        <f t="shared" si="430"/>
        <v>0</v>
      </c>
      <c r="AT60" s="189">
        <f t="shared" si="431"/>
        <v>2.73</v>
      </c>
      <c r="AU60" s="189">
        <f t="shared" si="432"/>
        <v>5.61</v>
      </c>
      <c r="AV60" s="190" t="s">
        <v>131</v>
      </c>
      <c r="AW60" s="189">
        <f t="shared" si="437"/>
        <v>7.3963891233075216</v>
      </c>
      <c r="AX60" s="189">
        <f t="shared" si="438"/>
        <v>-4.9630488196503428</v>
      </c>
      <c r="AY60" s="189">
        <f t="shared" si="439"/>
        <v>0</v>
      </c>
      <c r="AZ60" s="189">
        <f t="shared" si="440"/>
        <v>-0.13454141492595229</v>
      </c>
      <c r="BA60" s="189">
        <f t="shared" si="441"/>
        <v>0.50167803078393725</v>
      </c>
      <c r="BB60" s="190" t="s">
        <v>131</v>
      </c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95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193" t="s">
        <v>61</v>
      </c>
      <c r="EF60" s="12" t="s">
        <v>21</v>
      </c>
      <c r="EG60" s="189"/>
      <c r="EH60" s="189"/>
      <c r="EI60" s="189"/>
      <c r="EJ60" s="189"/>
      <c r="EK60" s="189"/>
      <c r="EL60" s="189"/>
      <c r="EM60" s="189"/>
      <c r="EN60" s="189"/>
      <c r="EO60" s="189"/>
      <c r="EP60" s="189"/>
      <c r="EQ60" s="189"/>
      <c r="ER60" s="189"/>
      <c r="ES60" s="189"/>
      <c r="ET60" s="189"/>
      <c r="EU60" s="189"/>
      <c r="EV60" s="189"/>
      <c r="EW60" s="189"/>
      <c r="EX60" s="189"/>
      <c r="EY60" s="189"/>
      <c r="EZ60" s="189"/>
      <c r="FA60" s="189"/>
      <c r="FB60" s="195"/>
      <c r="FC60" s="189"/>
      <c r="FD60" s="189"/>
      <c r="FE60" s="189"/>
      <c r="FF60" s="189"/>
      <c r="FG60" s="189"/>
      <c r="FH60" s="189"/>
      <c r="FI60" s="189"/>
      <c r="FJ60" s="189"/>
      <c r="FK60" s="189"/>
      <c r="FL60" s="189"/>
      <c r="FM60" s="189"/>
      <c r="FN60" s="189"/>
      <c r="FO60" s="6"/>
    </row>
    <row r="61" spans="1:171" x14ac:dyDescent="0.2">
      <c r="A61" s="17" t="s">
        <v>61</v>
      </c>
      <c r="B61" s="12" t="s">
        <v>22</v>
      </c>
      <c r="C61" s="28">
        <v>42418</v>
      </c>
      <c r="D61" s="63">
        <v>0.37291666666666662</v>
      </c>
      <c r="E61" s="10">
        <f t="shared" si="481"/>
        <v>181.05</v>
      </c>
      <c r="F61" s="76">
        <f t="shared" si="423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424"/>
        <v>0.29999999999999893</v>
      </c>
      <c r="L61" s="53">
        <f t="shared" ref="L61:L67" si="564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5">
        <v>5.72</v>
      </c>
      <c r="V61" s="60">
        <v>9</v>
      </c>
      <c r="W61" s="71">
        <f t="shared" si="425"/>
        <v>240.202</v>
      </c>
      <c r="X61" s="85">
        <f t="shared" si="426"/>
        <v>91</v>
      </c>
      <c r="Y61" s="33">
        <v>0</v>
      </c>
      <c r="Z61" s="33">
        <f t="shared" si="416"/>
        <v>9.3019999999999996</v>
      </c>
      <c r="AA61" s="33">
        <v>0</v>
      </c>
      <c r="AB61" s="33">
        <f t="shared" si="417"/>
        <v>40.1</v>
      </c>
      <c r="AC61" s="33">
        <v>1.3</v>
      </c>
      <c r="AD61" s="33">
        <f t="shared" si="418"/>
        <v>4.8</v>
      </c>
      <c r="AE61" s="22">
        <f t="shared" si="419"/>
        <v>181.05</v>
      </c>
      <c r="AF61" s="54">
        <f t="shared" si="427"/>
        <v>308.82060971369685</v>
      </c>
      <c r="AG61" s="167">
        <f t="shared" si="64"/>
        <v>2.2444978047370351E-3</v>
      </c>
      <c r="AH61"/>
      <c r="AI61" s="22">
        <f t="shared" si="420"/>
        <v>2858403800</v>
      </c>
      <c r="AJ61" s="174">
        <f t="shared" si="433"/>
        <v>4.0557840589763167E-2</v>
      </c>
      <c r="AK61" s="174">
        <f t="shared" si="434"/>
        <v>1.7595592446751906E-3</v>
      </c>
      <c r="AL61" s="172">
        <f>LN(AI61/AI59)/(AE61-AE59)</f>
        <v>-2.7178795786473595E-3</v>
      </c>
      <c r="AM61" s="187">
        <f t="shared" si="435"/>
        <v>11.14083333333334</v>
      </c>
      <c r="AN61" s="187">
        <f>AM60+AM61</f>
        <v>23.677777777777791</v>
      </c>
      <c r="AO61" s="187">
        <f t="shared" ref="AO61" si="565">AM60+AM61</f>
        <v>23.677777777777791</v>
      </c>
      <c r="AP61" s="174"/>
      <c r="AQ61" s="189">
        <f t="shared" si="428"/>
        <v>35.72155841359492</v>
      </c>
      <c r="AR61" s="189">
        <f t="shared" si="429"/>
        <v>33.120746826113233</v>
      </c>
      <c r="AS61" s="189">
        <f t="shared" si="430"/>
        <v>0</v>
      </c>
      <c r="AT61" s="189">
        <f t="shared" si="431"/>
        <v>3.0236357462878152</v>
      </c>
      <c r="AU61" s="189">
        <f t="shared" si="432"/>
        <v>6.5644723439143347</v>
      </c>
      <c r="AV61" s="190" t="s">
        <v>132</v>
      </c>
      <c r="AW61" s="189">
        <f t="shared" si="437"/>
        <v>9.6000000000000014</v>
      </c>
      <c r="AX61" s="189">
        <f t="shared" si="438"/>
        <v>1.5999999999999979</v>
      </c>
      <c r="AY61" s="189">
        <f t="shared" si="439"/>
        <v>0</v>
      </c>
      <c r="AZ61" s="189">
        <f t="shared" si="440"/>
        <v>-0.31000000000000005</v>
      </c>
      <c r="BA61" s="189">
        <f t="shared" si="441"/>
        <v>0.98999999999999932</v>
      </c>
      <c r="BB61" s="190" t="s">
        <v>132</v>
      </c>
      <c r="BC61" s="189">
        <f>(AW60+AW61)/$AN61</f>
        <v>0.71782028207305315</v>
      </c>
      <c r="BD61" s="189">
        <f>(AX60+AX61)/$AN61</f>
        <v>-0.14203397173558463</v>
      </c>
      <c r="BE61" s="189">
        <f>(AY60+AY61)/$AN61</f>
        <v>0</v>
      </c>
      <c r="BF61" s="189">
        <f>(AZ60+AZ61)/$AN61</f>
        <v>-1.8774625689035988E-2</v>
      </c>
      <c r="BG61" s="189">
        <f>(BA60+BA61)/$AN61</f>
        <v>6.2999072158871058E-2</v>
      </c>
      <c r="BH61" s="189">
        <f t="shared" ref="BH61" si="566">(AW60+AW61)/$AN61</f>
        <v>0.71782028207305315</v>
      </c>
      <c r="BI61" s="189">
        <f t="shared" ref="BI61" si="567">(AX60+AX61)/$AN61</f>
        <v>-0.14203397173558463</v>
      </c>
      <c r="BJ61" s="189">
        <f t="shared" ref="BJ61" si="568">(AY60+AY61)/$AN61</f>
        <v>0</v>
      </c>
      <c r="BK61" s="189">
        <f t="shared" ref="BK61" si="569">(AZ60+AZ61)/$AN61</f>
        <v>-1.8774625689035988E-2</v>
      </c>
      <c r="BL61" s="189">
        <f t="shared" ref="BL61" si="570">(BA60+BA61)/$AN61</f>
        <v>6.2999072158871058E-2</v>
      </c>
      <c r="BN61" s="189">
        <v>1.6792876767073441</v>
      </c>
      <c r="BO61" s="189">
        <v>1.1813453119099224</v>
      </c>
      <c r="BP61" s="189">
        <v>1.7334267835516739</v>
      </c>
      <c r="BQ61" s="189">
        <v>0</v>
      </c>
      <c r="BR61" s="189">
        <v>0</v>
      </c>
      <c r="BS61" s="189">
        <v>3.3031540936324584</v>
      </c>
      <c r="BT61" s="189">
        <v>3.2733546434570653E-2</v>
      </c>
      <c r="BU61" s="189">
        <v>1.8427531232395111</v>
      </c>
      <c r="BV61" s="189">
        <v>0.81004399923856363</v>
      </c>
      <c r="BW61" s="189">
        <v>1.3561117391148771</v>
      </c>
      <c r="BX61" s="189">
        <v>1.5948638837039266</v>
      </c>
      <c r="BY61" s="189">
        <v>1.8488469938292871</v>
      </c>
      <c r="BZ61" s="189">
        <v>1.5246040975021171</v>
      </c>
      <c r="CA61" s="189">
        <v>0.51077171123125575</v>
      </c>
      <c r="CB61" s="189">
        <v>0.7939223856246812</v>
      </c>
      <c r="CC61" s="189">
        <v>4.272853261942144</v>
      </c>
      <c r="CD61" s="189">
        <v>8.7852586783614101E-2</v>
      </c>
      <c r="CE61" s="189">
        <v>1.7979764319825937</v>
      </c>
      <c r="CF61" s="189">
        <v>0.74561040957193447</v>
      </c>
      <c r="CG61" s="189">
        <v>0.22511832859853892</v>
      </c>
      <c r="CH61" s="189">
        <v>1.5883017688209857</v>
      </c>
      <c r="CI61" s="189">
        <v>25.671935215410457</v>
      </c>
      <c r="CJ61" s="189">
        <v>6.7662057964199924</v>
      </c>
      <c r="CK61" s="189">
        <v>0.62939333430533273</v>
      </c>
      <c r="CL61" s="189">
        <v>0.19482487565156528</v>
      </c>
      <c r="CM61" s="189">
        <v>1.3274220963205403</v>
      </c>
      <c r="CN61" s="189">
        <v>3.2718602880809033</v>
      </c>
      <c r="CO61" s="189">
        <v>4.2585356346694463E-2</v>
      </c>
      <c r="CP61" s="189">
        <v>0.7961926438355218</v>
      </c>
      <c r="CQ61" s="189">
        <v>33.398269515919587</v>
      </c>
      <c r="CR61" s="189">
        <v>0.10013655516380926</v>
      </c>
      <c r="CS61" s="189">
        <v>0.86154807696671931</v>
      </c>
      <c r="CT61" s="189">
        <v>2.8482001919129529</v>
      </c>
      <c r="CU61" s="189">
        <v>0</v>
      </c>
      <c r="CW61" s="189">
        <f t="shared" ref="CW61:DQ61" si="571">(BN61*$W61/1000+($AB64-$AB60)*BN$18/1000)/(($W61+$AA61+$AC61)/1000)</f>
        <v>1.670248107760836</v>
      </c>
      <c r="CX61" s="189">
        <f t="shared" si="571"/>
        <v>1.1749861558553847</v>
      </c>
      <c r="CY61" s="189">
        <f t="shared" si="571"/>
        <v>1.724095784973537</v>
      </c>
      <c r="CZ61" s="189">
        <f t="shared" si="571"/>
        <v>0</v>
      </c>
      <c r="DA61" s="189">
        <f t="shared" si="571"/>
        <v>0</v>
      </c>
      <c r="DB61" s="189">
        <f t="shared" si="571"/>
        <v>3.2853732871723782</v>
      </c>
      <c r="DC61" s="189">
        <f t="shared" si="571"/>
        <v>3.2557342467874957E-2</v>
      </c>
      <c r="DD61" s="189">
        <f t="shared" si="571"/>
        <v>1.8328336233587175</v>
      </c>
      <c r="DE61" s="189">
        <f t="shared" si="571"/>
        <v>0.80568355005383574</v>
      </c>
      <c r="DF61" s="189">
        <f t="shared" si="571"/>
        <v>1.3488118191935126</v>
      </c>
      <c r="DG61" s="189">
        <f t="shared" si="571"/>
        <v>1.5862787661942781</v>
      </c>
      <c r="DH61" s="189">
        <f t="shared" si="571"/>
        <v>1.8388946907759869</v>
      </c>
      <c r="DI61" s="189">
        <f t="shared" si="571"/>
        <v>1.516397186889564</v>
      </c>
      <c r="DJ61" s="189">
        <f t="shared" si="571"/>
        <v>0.5080222382471784</v>
      </c>
      <c r="DK61" s="189">
        <f t="shared" si="571"/>
        <v>0.78964871873450182</v>
      </c>
      <c r="DL61" s="189">
        <f t="shared" si="571"/>
        <v>4.2498525860035388</v>
      </c>
      <c r="DM61" s="189">
        <f t="shared" si="571"/>
        <v>8.737967822460134E-2</v>
      </c>
      <c r="DN61" s="189">
        <f t="shared" si="571"/>
        <v>1.7882979640544712</v>
      </c>
      <c r="DO61" s="189">
        <f t="shared" si="571"/>
        <v>0.7415968049953946</v>
      </c>
      <c r="DP61" s="189">
        <f t="shared" si="571"/>
        <v>0.22390652154444371</v>
      </c>
      <c r="DQ61" s="189">
        <f t="shared" si="571"/>
        <v>1.5797519750326641</v>
      </c>
      <c r="DR61" s="195">
        <f>(CI61*$W61/1000+($AB64-$AB60)*CI$18/1000+2220*(AD64-AD60)/1000)/(($W61+$AA61+$AC61)/1000)</f>
        <v>67.819107844291224</v>
      </c>
      <c r="DS61" s="189">
        <f t="shared" ref="DS61:ED61" si="572">(CJ61*$W61/1000+($AB64-$AB60)*CJ$18/1000)/(($W61+$AA61+$AC61)/1000)</f>
        <v>6.7297834581563505</v>
      </c>
      <c r="DT61" s="189">
        <f t="shared" si="572"/>
        <v>0.62600532371081608</v>
      </c>
      <c r="DU61" s="189">
        <f t="shared" si="572"/>
        <v>0.19377613759412873</v>
      </c>
      <c r="DV61" s="189">
        <f t="shared" si="572"/>
        <v>1.3202766121207543</v>
      </c>
      <c r="DW61" s="189">
        <f t="shared" si="572"/>
        <v>3.2542479354937393</v>
      </c>
      <c r="DX61" s="189">
        <f t="shared" si="572"/>
        <v>4.2356120302062518E-2</v>
      </c>
      <c r="DY61" s="189">
        <f t="shared" si="572"/>
        <v>0.79190675619489692</v>
      </c>
      <c r="DZ61" s="189">
        <f t="shared" si="572"/>
        <v>33.218487359371416</v>
      </c>
      <c r="EA61" s="189">
        <f t="shared" si="572"/>
        <v>9.9597522270860314E-2</v>
      </c>
      <c r="EB61" s="189">
        <f t="shared" si="572"/>
        <v>0.85691038245463758</v>
      </c>
      <c r="EC61" s="189">
        <f t="shared" si="572"/>
        <v>2.8328683923854667</v>
      </c>
      <c r="ED61" s="189">
        <f t="shared" si="572"/>
        <v>0</v>
      </c>
      <c r="EE61" s="193" t="s">
        <v>61</v>
      </c>
      <c r="EF61" s="12" t="s">
        <v>22</v>
      </c>
      <c r="EG61" s="189">
        <f t="shared" ref="EG61" si="573">BN61-CW59</f>
        <v>-1.7482198261949595</v>
      </c>
      <c r="EH61" s="189">
        <f t="shared" ref="EH61" si="574">BO61-CX59</f>
        <v>-0.25236209067758741</v>
      </c>
      <c r="EI61" s="189">
        <f t="shared" ref="EI61" si="575">BP61-CY59</f>
        <v>-0.67472426055682799</v>
      </c>
      <c r="EJ61" s="189">
        <f t="shared" ref="EJ61" si="576">BQ61-CZ59</f>
        <v>-1.0398125524510498</v>
      </c>
      <c r="EK61" s="189">
        <f t="shared" ref="EK61" si="577">BR61-DA59</f>
        <v>-3.6808679145413775E-2</v>
      </c>
      <c r="EL61" s="189">
        <f t="shared" ref="EL61" si="578">BS61-DB59</f>
        <v>7.2239907034084005E-2</v>
      </c>
      <c r="EM61" s="189">
        <f t="shared" ref="EM61" si="579">BT61-DC59</f>
        <v>3.2733546434570653E-2</v>
      </c>
      <c r="EN61" s="189">
        <f t="shared" ref="EN61" si="580">BU61-DD59</f>
        <v>0.18813098708435816</v>
      </c>
      <c r="EO61" s="189">
        <f t="shared" ref="EO61" si="581">BV61-DE59</f>
        <v>-8.4355267702844294E-2</v>
      </c>
      <c r="EP61" s="189">
        <f t="shared" ref="EP61" si="582">BW61-DF59</f>
        <v>-9.2140980618089507E-3</v>
      </c>
      <c r="EQ61" s="189">
        <f t="shared" ref="EQ61" si="583">BX61-DG59</f>
        <v>-0.52795388767478268</v>
      </c>
      <c r="ER61" s="189">
        <f t="shared" ref="ER61" si="584">BY61-DH59</f>
        <v>-1.0079385742530198</v>
      </c>
      <c r="ES61" s="189">
        <f t="shared" ref="ES61" si="585">BZ61-DI59</f>
        <v>-0.52796587694481723</v>
      </c>
      <c r="ET61" s="189">
        <f t="shared" ref="ET61" si="586">CA61-DJ59</f>
        <v>-0.17860245511382777</v>
      </c>
      <c r="EU61" s="189">
        <f t="shared" ref="EU61" si="587">CB61-DK59</f>
        <v>-0.22579236604106556</v>
      </c>
      <c r="EV61" s="189">
        <f t="shared" ref="EV61" si="588">CC61-DL59</f>
        <v>-0.35199890286975855</v>
      </c>
      <c r="EW61" s="189">
        <f t="shared" ref="EW61" si="589">CD61-DM59</f>
        <v>-1.1120645308038384</v>
      </c>
      <c r="EX61" s="189">
        <f t="shared" ref="EX61" si="590">CE61-DN59</f>
        <v>-0.33974184731283441</v>
      </c>
      <c r="EY61" s="189">
        <f t="shared" ref="EY61" si="591">CF61-DO59</f>
        <v>-0.20507329738147151</v>
      </c>
      <c r="EZ61" s="189">
        <f t="shared" ref="EZ61" si="592">CG61-DP59</f>
        <v>-0.19595310630991025</v>
      </c>
      <c r="FA61" s="189">
        <f t="shared" ref="FA61" si="593">CH61-DQ59</f>
        <v>-0.56000700711953511</v>
      </c>
      <c r="FB61" s="195">
        <f>CI61-DR59</f>
        <v>-17.569453752937221</v>
      </c>
      <c r="FC61" s="189">
        <f t="shared" ref="FC61" si="594">CJ61-DS59</f>
        <v>5.2659082406571196</v>
      </c>
      <c r="FD61" s="189">
        <f t="shared" ref="FD61" si="595">CK61-DT59</f>
        <v>0.28841633960747698</v>
      </c>
      <c r="FE61" s="189">
        <f t="shared" ref="FE61" si="596">CL61-DU59</f>
        <v>-5.3668768734616845E-2</v>
      </c>
      <c r="FF61" s="189">
        <f t="shared" ref="FF61" si="597">CM61-DV59</f>
        <v>0.61321829963848717</v>
      </c>
      <c r="FG61" s="189">
        <f t="shared" ref="FG61" si="598">CN61-DW59</f>
        <v>0.19049329966153161</v>
      </c>
      <c r="FH61" s="189">
        <f t="shared" ref="FH61" si="599">CO61-DX59</f>
        <v>4.2585356346694463E-2</v>
      </c>
      <c r="FI61" s="189">
        <f t="shared" ref="FI61" si="600">CP61-DY59</f>
        <v>0.59457086478634724</v>
      </c>
      <c r="FJ61" s="189">
        <f t="shared" ref="FJ61" si="601">CQ61-DZ59</f>
        <v>-10.030112100172829</v>
      </c>
      <c r="FK61" s="189">
        <f t="shared" ref="FK61" si="602">CR61-EA59</f>
        <v>-0.19118449130034826</v>
      </c>
      <c r="FL61" s="189">
        <f t="shared" ref="FL61" si="603">CS61-EB59</f>
        <v>-4.8023762708517923</v>
      </c>
      <c r="FM61" s="189">
        <f t="shared" ref="FM61" si="604">CT61-EC59</f>
        <v>0.35995699627479549</v>
      </c>
      <c r="FN61" s="189">
        <f t="shared" ref="FN61" si="605">CU61-ED59</f>
        <v>0</v>
      </c>
      <c r="FO61" s="199">
        <f>BA60+BA61</f>
        <v>1.4916780307839366</v>
      </c>
    </row>
    <row r="62" spans="1:171" x14ac:dyDescent="0.2">
      <c r="A62" s="17" t="s">
        <v>61</v>
      </c>
      <c r="B62" s="12" t="s">
        <v>23</v>
      </c>
      <c r="C62" s="28">
        <v>42419</v>
      </c>
      <c r="D62" s="63">
        <v>0.41111111111111115</v>
      </c>
      <c r="E62" s="10">
        <f t="shared" si="481"/>
        <v>205.96666666666664</v>
      </c>
      <c r="F62" s="76">
        <f t="shared" si="423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424"/>
        <v>0.60000000000000142</v>
      </c>
      <c r="L62" s="53">
        <f t="shared" si="564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5">
        <v>6.21</v>
      </c>
      <c r="V62" s="57">
        <v>4</v>
      </c>
      <c r="W62" s="71">
        <f t="shared" si="425"/>
        <v>232.602</v>
      </c>
      <c r="X62" s="85">
        <f t="shared" si="426"/>
        <v>95</v>
      </c>
      <c r="Y62" s="33">
        <v>0.1</v>
      </c>
      <c r="Z62" s="33">
        <f t="shared" si="416"/>
        <v>9.4019999999999992</v>
      </c>
      <c r="AA62" s="33">
        <v>0</v>
      </c>
      <c r="AB62" s="33">
        <f t="shared" si="417"/>
        <v>40.1</v>
      </c>
      <c r="AC62" s="33">
        <v>1.3</v>
      </c>
      <c r="AD62" s="33">
        <f t="shared" si="418"/>
        <v>6.1</v>
      </c>
      <c r="AE62" s="22">
        <f t="shared" si="419"/>
        <v>205.96666666666664</v>
      </c>
      <c r="AF62" s="54">
        <f t="shared" si="427"/>
        <v>-1018.9597232700444</v>
      </c>
      <c r="AG62" s="167">
        <f t="shared" si="64"/>
        <v>-6.8024983199090354E-4</v>
      </c>
      <c r="AH62"/>
      <c r="AI62" s="22">
        <f t="shared" si="420"/>
        <v>2721443399.9999995</v>
      </c>
      <c r="AJ62" s="174">
        <f t="shared" si="433"/>
        <v>-4.9100955819787288E-2</v>
      </c>
      <c r="AK62" s="174">
        <f t="shared" si="434"/>
        <v>-1.9706069225332722E-3</v>
      </c>
      <c r="AL62" s="172"/>
      <c r="AM62" s="187">
        <f t="shared" si="435"/>
        <v>12.250694444444427</v>
      </c>
      <c r="AN62" s="187"/>
      <c r="AO62" s="187"/>
      <c r="AP62" s="174"/>
      <c r="AQ62" s="189">
        <f t="shared" si="428"/>
        <v>34.514559943908132</v>
      </c>
      <c r="AR62" s="189">
        <f t="shared" si="429"/>
        <v>26.054383459739547</v>
      </c>
      <c r="AS62" s="189">
        <f t="shared" si="430"/>
        <v>0</v>
      </c>
      <c r="AT62" s="189">
        <f t="shared" si="431"/>
        <v>3.4904918299116718</v>
      </c>
      <c r="AU62" s="189">
        <f t="shared" si="432"/>
        <v>5.2705432189549466</v>
      </c>
      <c r="AV62" s="190" t="s">
        <v>133</v>
      </c>
      <c r="AW62" s="189">
        <f t="shared" si="437"/>
        <v>13.421558413594919</v>
      </c>
      <c r="AX62" s="189">
        <f t="shared" si="438"/>
        <v>-6.9207468261132341</v>
      </c>
      <c r="AY62" s="189">
        <f t="shared" si="439"/>
        <v>0</v>
      </c>
      <c r="AZ62" s="189">
        <f t="shared" si="440"/>
        <v>-0.48636425371218461</v>
      </c>
      <c r="BA62" s="189">
        <f t="shared" si="441"/>
        <v>-1.2644723439143348</v>
      </c>
      <c r="BB62" s="190" t="s">
        <v>133</v>
      </c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89"/>
      <c r="DK62" s="189"/>
      <c r="DL62" s="189"/>
      <c r="DM62" s="189"/>
      <c r="DN62" s="189"/>
      <c r="DO62" s="189"/>
      <c r="DP62" s="189"/>
      <c r="DQ62" s="189"/>
      <c r="DR62" s="195"/>
      <c r="DS62" s="189"/>
      <c r="DT62" s="189"/>
      <c r="DU62" s="189"/>
      <c r="DV62" s="189"/>
      <c r="DW62" s="189"/>
      <c r="DX62" s="189"/>
      <c r="DY62" s="189"/>
      <c r="DZ62" s="189"/>
      <c r="EA62" s="189"/>
      <c r="EB62" s="189"/>
      <c r="EC62" s="189"/>
      <c r="ED62" s="189"/>
      <c r="EE62" s="193" t="s">
        <v>61</v>
      </c>
      <c r="EF62" s="12" t="s">
        <v>23</v>
      </c>
      <c r="EG62" s="189"/>
      <c r="EH62" s="189"/>
      <c r="EI62" s="189"/>
      <c r="EJ62" s="189"/>
      <c r="EK62" s="189"/>
      <c r="EL62" s="189"/>
      <c r="EM62" s="189"/>
      <c r="EN62" s="189"/>
      <c r="EO62" s="189"/>
      <c r="EP62" s="189"/>
      <c r="EQ62" s="189"/>
      <c r="ER62" s="189"/>
      <c r="ES62" s="189"/>
      <c r="ET62" s="189"/>
      <c r="EU62" s="189"/>
      <c r="EV62" s="189"/>
      <c r="EW62" s="189"/>
      <c r="EX62" s="189"/>
      <c r="EY62" s="189"/>
      <c r="EZ62" s="189"/>
      <c r="FA62" s="189"/>
      <c r="FB62" s="195"/>
      <c r="FC62" s="189"/>
      <c r="FD62" s="189"/>
      <c r="FE62" s="189"/>
      <c r="FF62" s="189"/>
      <c r="FG62" s="189"/>
      <c r="FH62" s="189"/>
      <c r="FI62" s="189"/>
      <c r="FJ62" s="189"/>
      <c r="FK62" s="189"/>
      <c r="FL62" s="189"/>
      <c r="FM62" s="189"/>
      <c r="FN62" s="189"/>
      <c r="FO62" s="6"/>
    </row>
    <row r="63" spans="1:171" ht="12.75" customHeight="1" x14ac:dyDescent="0.2">
      <c r="A63" s="17" t="s">
        <v>61</v>
      </c>
      <c r="B63" s="12" t="s">
        <v>24</v>
      </c>
      <c r="C63" s="28">
        <v>42420</v>
      </c>
      <c r="D63" s="63">
        <v>0.53402777777777777</v>
      </c>
      <c r="E63" s="10">
        <f t="shared" si="481"/>
        <v>232.91666666666666</v>
      </c>
      <c r="F63" s="76">
        <f t="shared" si="423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424"/>
        <v>2</v>
      </c>
      <c r="L63" s="53">
        <f t="shared" si="564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5">
        <v>6.58</v>
      </c>
      <c r="V63" s="57">
        <v>4</v>
      </c>
      <c r="W63" s="71">
        <f t="shared" si="425"/>
        <v>236.40199999999999</v>
      </c>
      <c r="X63" s="85">
        <f t="shared" si="426"/>
        <v>99</v>
      </c>
      <c r="Y63" s="33">
        <v>7.1</v>
      </c>
      <c r="Z63" s="33">
        <f t="shared" si="416"/>
        <v>16.501999999999999</v>
      </c>
      <c r="AA63" s="33">
        <v>0</v>
      </c>
      <c r="AB63" s="33">
        <f t="shared" si="417"/>
        <v>40.1</v>
      </c>
      <c r="AC63" s="33">
        <v>0.7</v>
      </c>
      <c r="AD63" s="33">
        <f t="shared" si="418"/>
        <v>6.8</v>
      </c>
      <c r="AE63" s="22">
        <f t="shared" si="419"/>
        <v>232.91666666666666</v>
      </c>
      <c r="AF63" s="54">
        <f t="shared" si="427"/>
        <v>-54.408689885289043</v>
      </c>
      <c r="AG63" s="167">
        <f t="shared" si="64"/>
        <v>-1.2739641076109748E-2</v>
      </c>
      <c r="AH63"/>
      <c r="AI63" s="22">
        <f t="shared" si="420"/>
        <v>1962136600</v>
      </c>
      <c r="AJ63" s="174">
        <f t="shared" si="433"/>
        <v>-0.32712841976799201</v>
      </c>
      <c r="AK63" s="174">
        <f t="shared" si="434"/>
        <v>-1.213834581699413E-2</v>
      </c>
      <c r="AL63" s="172">
        <f>LN(AI63/AI61)/(AE63-AE61)</f>
        <v>-7.2537797349828933E-3</v>
      </c>
      <c r="AM63" s="187">
        <f t="shared" si="435"/>
        <v>11.229166666666673</v>
      </c>
      <c r="AN63" s="187">
        <f>AM62+AM63</f>
        <v>23.479861111111099</v>
      </c>
      <c r="AO63" s="187"/>
      <c r="AP63" s="174"/>
      <c r="AQ63" s="189">
        <f t="shared" si="428"/>
        <v>26.395390169631636</v>
      </c>
      <c r="AR63" s="189">
        <f t="shared" si="429"/>
        <v>33.700211723224605</v>
      </c>
      <c r="AS63" s="189">
        <f t="shared" si="430"/>
        <v>0</v>
      </c>
      <c r="AT63" s="189">
        <f t="shared" si="431"/>
        <v>3.419873556528414</v>
      </c>
      <c r="AU63" s="189">
        <f t="shared" si="432"/>
        <v>4.5066555322182014</v>
      </c>
      <c r="AV63" s="190" t="s">
        <v>134</v>
      </c>
      <c r="AW63" s="189">
        <f t="shared" si="437"/>
        <v>14.614559943908134</v>
      </c>
      <c r="AX63" s="189">
        <f t="shared" si="438"/>
        <v>7.7456165402604498</v>
      </c>
      <c r="AY63" s="189">
        <f t="shared" si="439"/>
        <v>0</v>
      </c>
      <c r="AZ63" s="189">
        <f t="shared" si="440"/>
        <v>6.049182991167168E-2</v>
      </c>
      <c r="BA63" s="189">
        <f t="shared" si="441"/>
        <v>-0.75054321895494702</v>
      </c>
      <c r="BB63" s="190" t="s">
        <v>134</v>
      </c>
      <c r="BC63" s="189">
        <f>(AW62+AW63)/$AN63</f>
        <v>1.1940495825265274</v>
      </c>
      <c r="BD63" s="189">
        <f>(AX62+AX63)/$AN63</f>
        <v>3.5130945206352703E-2</v>
      </c>
      <c r="BE63" s="189">
        <f>(AY62+AY63)/$AN63</f>
        <v>0</v>
      </c>
      <c r="BF63" s="189">
        <f>(AZ62+AZ63)/$AN63</f>
        <v>-1.8137774401015615E-2</v>
      </c>
      <c r="BG63" s="189">
        <f>(BA62+BA63)/$AN63</f>
        <v>-8.5818887655844764E-2</v>
      </c>
      <c r="BH63" s="189"/>
      <c r="BI63" s="189"/>
      <c r="BJ63" s="189"/>
      <c r="BK63" s="189"/>
      <c r="BL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89"/>
      <c r="DK63" s="189"/>
      <c r="DL63" s="189"/>
      <c r="DM63" s="189"/>
      <c r="DN63" s="189"/>
      <c r="DO63" s="189"/>
      <c r="DP63" s="189"/>
      <c r="DQ63" s="189"/>
      <c r="DR63" s="195"/>
      <c r="DS63" s="189"/>
      <c r="DT63" s="189"/>
      <c r="DU63" s="189"/>
      <c r="DV63" s="189"/>
      <c r="DW63" s="189"/>
      <c r="DX63" s="189"/>
      <c r="DY63" s="189"/>
      <c r="DZ63" s="189"/>
      <c r="EA63" s="189"/>
      <c r="EB63" s="189"/>
      <c r="EC63" s="189"/>
      <c r="ED63" s="189"/>
      <c r="EE63" s="193" t="s">
        <v>61</v>
      </c>
      <c r="EF63" s="12" t="s">
        <v>24</v>
      </c>
      <c r="EG63" s="189"/>
      <c r="EH63" s="189"/>
      <c r="EI63" s="189"/>
      <c r="EJ63" s="189"/>
      <c r="EK63" s="189"/>
      <c r="EL63" s="189"/>
      <c r="EM63" s="189"/>
      <c r="EN63" s="189"/>
      <c r="EO63" s="189"/>
      <c r="EP63" s="189"/>
      <c r="EQ63" s="189"/>
      <c r="ER63" s="189"/>
      <c r="ES63" s="189"/>
      <c r="ET63" s="189"/>
      <c r="EU63" s="189"/>
      <c r="EV63" s="189"/>
      <c r="EW63" s="189"/>
      <c r="EX63" s="189"/>
      <c r="EY63" s="189"/>
      <c r="EZ63" s="189"/>
      <c r="FA63" s="189"/>
      <c r="FB63" s="195"/>
      <c r="FC63" s="189"/>
      <c r="FD63" s="189"/>
      <c r="FE63" s="189"/>
      <c r="FF63" s="189"/>
      <c r="FG63" s="189"/>
      <c r="FH63" s="189"/>
      <c r="FI63" s="189"/>
      <c r="FJ63" s="189"/>
      <c r="FK63" s="189"/>
      <c r="FL63" s="189"/>
      <c r="FM63" s="189"/>
      <c r="FN63" s="189"/>
      <c r="FO63" s="6"/>
    </row>
    <row r="64" spans="1:171" ht="15" customHeight="1" x14ac:dyDescent="0.2">
      <c r="A64" s="17" t="s">
        <v>61</v>
      </c>
      <c r="B64" s="12" t="s">
        <v>25</v>
      </c>
      <c r="C64" s="28">
        <v>42421</v>
      </c>
      <c r="D64" s="63">
        <v>0.52708333333333335</v>
      </c>
      <c r="E64" s="10">
        <f t="shared" si="481"/>
        <v>256.75</v>
      </c>
      <c r="F64" s="76">
        <f t="shared" si="423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424"/>
        <v>4.1400000000000006</v>
      </c>
      <c r="L64" s="53">
        <f t="shared" si="564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5">
        <v>6.84</v>
      </c>
      <c r="V64" s="57">
        <v>4</v>
      </c>
      <c r="W64" s="71">
        <f t="shared" si="425"/>
        <v>236.00200000000001</v>
      </c>
      <c r="X64" s="85">
        <f t="shared" si="426"/>
        <v>103</v>
      </c>
      <c r="Y64" s="33">
        <v>2.2999999999999998</v>
      </c>
      <c r="Z64" s="33">
        <f t="shared" si="416"/>
        <v>18.802</v>
      </c>
      <c r="AA64" s="33">
        <v>0</v>
      </c>
      <c r="AB64" s="33">
        <f t="shared" si="417"/>
        <v>40.1</v>
      </c>
      <c r="AC64" s="33">
        <v>1.3</v>
      </c>
      <c r="AD64" s="33">
        <f t="shared" si="418"/>
        <v>8.1</v>
      </c>
      <c r="AE64" s="22">
        <f t="shared" si="419"/>
        <v>256.75</v>
      </c>
      <c r="AF64" s="54">
        <f t="shared" si="427"/>
        <v>-75.04454306986969</v>
      </c>
      <c r="AG64" s="167">
        <f t="shared" si="64"/>
        <v>-9.2364767937169728E-3</v>
      </c>
      <c r="AH64"/>
      <c r="AI64" s="22">
        <f t="shared" si="420"/>
        <v>1571773320</v>
      </c>
      <c r="AJ64" s="174">
        <f t="shared" si="433"/>
        <v>-0.22182949641732441</v>
      </c>
      <c r="AK64" s="174">
        <f t="shared" si="434"/>
        <v>-9.3075313182094128E-3</v>
      </c>
      <c r="AL64" s="172"/>
      <c r="AM64" s="187">
        <f t="shared" si="435"/>
        <v>7.4280555555555594</v>
      </c>
      <c r="AN64" s="187"/>
      <c r="AO64" s="187"/>
      <c r="AP64" s="174"/>
      <c r="AQ64" s="189">
        <f t="shared" si="428"/>
        <v>27.47735290895146</v>
      </c>
      <c r="AR64" s="189">
        <f t="shared" si="429"/>
        <v>38.686896022789526</v>
      </c>
      <c r="AS64" s="189">
        <f t="shared" si="430"/>
        <v>0</v>
      </c>
      <c r="AT64" s="189">
        <f t="shared" si="431"/>
        <v>3.6598400350608085</v>
      </c>
      <c r="AU64" s="189">
        <f t="shared" si="432"/>
        <v>4.3957861290676012</v>
      </c>
      <c r="AV64" s="190" t="s">
        <v>135</v>
      </c>
      <c r="AW64" s="189">
        <f t="shared" si="437"/>
        <v>10.995390169631635</v>
      </c>
      <c r="AX64" s="189">
        <f t="shared" si="438"/>
        <v>5.1997882767753936</v>
      </c>
      <c r="AY64" s="189">
        <f t="shared" si="439"/>
        <v>0</v>
      </c>
      <c r="AZ64" s="189">
        <f t="shared" si="440"/>
        <v>-0.2601264434715862</v>
      </c>
      <c r="BA64" s="189">
        <f t="shared" si="441"/>
        <v>-8.6655532218201436E-2</v>
      </c>
      <c r="BB64" s="190" t="s">
        <v>135</v>
      </c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95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193" t="s">
        <v>61</v>
      </c>
      <c r="EF64" s="12" t="s">
        <v>25</v>
      </c>
      <c r="EG64" s="189"/>
      <c r="EH64" s="189"/>
      <c r="EI64" s="189"/>
      <c r="EJ64" s="189"/>
      <c r="EK64" s="189"/>
      <c r="EL64" s="189"/>
      <c r="EM64" s="189"/>
      <c r="EN64" s="189"/>
      <c r="EO64" s="189"/>
      <c r="EP64" s="189"/>
      <c r="EQ64" s="189"/>
      <c r="ER64" s="189"/>
      <c r="ES64" s="189"/>
      <c r="ET64" s="189"/>
      <c r="EU64" s="189"/>
      <c r="EV64" s="189"/>
      <c r="EW64" s="189"/>
      <c r="EX64" s="189"/>
      <c r="EY64" s="189"/>
      <c r="EZ64" s="189"/>
      <c r="FA64" s="189"/>
      <c r="FB64" s="195"/>
      <c r="FC64" s="189"/>
      <c r="FD64" s="189"/>
      <c r="FE64" s="189"/>
      <c r="FF64" s="189"/>
      <c r="FG64" s="189"/>
      <c r="FH64" s="189"/>
      <c r="FI64" s="189"/>
      <c r="FJ64" s="189"/>
      <c r="FK64" s="189"/>
      <c r="FL64" s="189"/>
      <c r="FM64" s="189"/>
      <c r="FN64" s="189"/>
      <c r="FO64" s="6"/>
    </row>
    <row r="65" spans="1:171" x14ac:dyDescent="0.2">
      <c r="A65" s="17" t="s">
        <v>61</v>
      </c>
      <c r="B65" s="12" t="s">
        <v>26</v>
      </c>
      <c r="C65" s="28">
        <v>42422</v>
      </c>
      <c r="D65" s="63">
        <v>0.3520833333333333</v>
      </c>
      <c r="E65" s="10">
        <f t="shared" si="481"/>
        <v>276.54999999999995</v>
      </c>
      <c r="F65" s="76">
        <f t="shared" si="423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424"/>
        <v>3.99</v>
      </c>
      <c r="L65" s="53">
        <f t="shared" si="564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5">
        <v>7.08</v>
      </c>
      <c r="V65" s="57">
        <v>12</v>
      </c>
      <c r="W65" s="71">
        <f t="shared" si="425"/>
        <v>233.40199999999999</v>
      </c>
      <c r="X65" s="85">
        <f t="shared" si="426"/>
        <v>115</v>
      </c>
      <c r="Y65" s="33">
        <v>0.7</v>
      </c>
      <c r="Z65" s="33">
        <f t="shared" si="416"/>
        <v>19.501999999999999</v>
      </c>
      <c r="AA65" s="33">
        <v>0</v>
      </c>
      <c r="AB65" s="33">
        <f t="shared" si="417"/>
        <v>40.1</v>
      </c>
      <c r="AC65" s="33">
        <v>0.7</v>
      </c>
      <c r="AD65" s="33">
        <f t="shared" si="418"/>
        <v>8.7999999999999989</v>
      </c>
      <c r="AE65" s="22">
        <f t="shared" si="419"/>
        <v>276.54999999999995</v>
      </c>
      <c r="AF65" s="54">
        <f t="shared" si="427"/>
        <v>-38.898760569032234</v>
      </c>
      <c r="AG65" s="167">
        <f t="shared" si="64"/>
        <v>-1.7819261344582994E-2</v>
      </c>
      <c r="AH65"/>
      <c r="AI65" s="22">
        <f t="shared" si="420"/>
        <v>1092321360</v>
      </c>
      <c r="AJ65" s="174">
        <f t="shared" si="433"/>
        <v>-0.36389936539268125</v>
      </c>
      <c r="AK65" s="174">
        <f t="shared" si="434"/>
        <v>-1.8378755827913238E-2</v>
      </c>
      <c r="AL65" s="172">
        <f>LN(AI65/AI63)/(AE65-AE63)</f>
        <v>-1.3423885297402738E-2</v>
      </c>
      <c r="AM65" s="187">
        <f t="shared" si="435"/>
        <v>4.677749999999989</v>
      </c>
      <c r="AN65" s="187">
        <f>AM64+AM65</f>
        <v>12.105805555555548</v>
      </c>
      <c r="AO65" s="187">
        <f t="shared" ref="AO65" si="606">AM64+AM65+AM63+AM62</f>
        <v>35.585666666666647</v>
      </c>
      <c r="AP65" s="174"/>
      <c r="AQ65" s="189">
        <f t="shared" si="428"/>
        <v>30.865471461157963</v>
      </c>
      <c r="AR65" s="189">
        <f t="shared" si="429"/>
        <v>39.182487120998545</v>
      </c>
      <c r="AS65" s="189">
        <f t="shared" si="430"/>
        <v>0</v>
      </c>
      <c r="AT65" s="189">
        <f t="shared" si="431"/>
        <v>3.8983085150917125</v>
      </c>
      <c r="AU65" s="189">
        <f t="shared" si="432"/>
        <v>4.7756771834499503</v>
      </c>
      <c r="AV65" s="190" t="s">
        <v>136</v>
      </c>
      <c r="AW65" s="189">
        <f t="shared" si="437"/>
        <v>3.1773529089514589</v>
      </c>
      <c r="AX65" s="189">
        <f t="shared" si="438"/>
        <v>0.61310397721047138</v>
      </c>
      <c r="AY65" s="189">
        <f t="shared" si="439"/>
        <v>0</v>
      </c>
      <c r="AZ65" s="189">
        <f t="shared" si="440"/>
        <v>-0.25015996493919168</v>
      </c>
      <c r="BA65" s="189">
        <f t="shared" si="441"/>
        <v>0.39421387093239879</v>
      </c>
      <c r="BB65" s="190" t="s">
        <v>136</v>
      </c>
      <c r="BC65" s="189">
        <f>(AW64+AW65)/$AN65</f>
        <v>1.1707393624936422</v>
      </c>
      <c r="BD65" s="189">
        <f>(AX64+AX65)/$AN65</f>
        <v>0.4801739320286898</v>
      </c>
      <c r="BE65" s="189">
        <f>(AY64+AY65)/$AN65</f>
        <v>0</v>
      </c>
      <c r="BF65" s="189">
        <f>(AZ64+AZ65)/$AN65</f>
        <v>-4.2152205903935015E-2</v>
      </c>
      <c r="BG65" s="189">
        <f>(BA64+BA65)/$AN65</f>
        <v>2.5405854844005312E-2</v>
      </c>
      <c r="BH65" s="189">
        <f t="shared" ref="BH65:BL65" si="607">(AW64+AW65+AW63+AW62)/$AO65</f>
        <v>1.1861197327412585</v>
      </c>
      <c r="BI65" s="189">
        <f t="shared" si="607"/>
        <v>0.18652908853189254</v>
      </c>
      <c r="BJ65" s="189">
        <f t="shared" si="607"/>
        <v>0</v>
      </c>
      <c r="BK65" s="189">
        <f t="shared" si="607"/>
        <v>-2.6307188255888365E-2</v>
      </c>
      <c r="BL65" s="189">
        <f t="shared" si="607"/>
        <v>-4.7981600011851741E-2</v>
      </c>
      <c r="BN65" s="189">
        <v>3.9451166023574911</v>
      </c>
      <c r="BO65" s="189">
        <v>1.0979160848700507</v>
      </c>
      <c r="BP65" s="189">
        <v>0.74834465174412323</v>
      </c>
      <c r="BQ65" s="189">
        <v>0</v>
      </c>
      <c r="BR65" s="189">
        <v>0</v>
      </c>
      <c r="BS65" s="189">
        <v>3.9107140432514225</v>
      </c>
      <c r="BT65" s="189">
        <v>6.3979204394842629E-2</v>
      </c>
      <c r="BU65" s="189">
        <v>2.546155120472156</v>
      </c>
      <c r="BV65" s="189">
        <v>0.78918075979585234</v>
      </c>
      <c r="BW65" s="189">
        <v>1.3630933674294017</v>
      </c>
      <c r="BX65" s="189">
        <v>1.2183409880669724</v>
      </c>
      <c r="BY65" s="189">
        <v>1.3449326160835924</v>
      </c>
      <c r="BZ65" s="189">
        <v>1.5252639129926155</v>
      </c>
      <c r="CA65" s="189">
        <v>0.48791106739958801</v>
      </c>
      <c r="CB65" s="189">
        <v>0.68986621635208256</v>
      </c>
      <c r="CC65" s="189">
        <v>4.1191148773268216</v>
      </c>
      <c r="CD65" s="189">
        <v>0.21360236786604217</v>
      </c>
      <c r="CE65" s="189">
        <v>1.989791641014875</v>
      </c>
      <c r="CF65" s="189">
        <v>0.62548642596904569</v>
      </c>
      <c r="CG65" s="189">
        <v>0.23723610559099506</v>
      </c>
      <c r="CH65" s="189">
        <v>1.2956224818084612</v>
      </c>
      <c r="CI65" s="189">
        <v>25.28203070584755</v>
      </c>
      <c r="CJ65" s="189">
        <v>15.277823888830907</v>
      </c>
      <c r="CK65" s="189">
        <v>0.77125509177228424</v>
      </c>
      <c r="CL65" s="189">
        <v>0.29640869603162334</v>
      </c>
      <c r="CM65" s="189">
        <v>1.1584044593629217</v>
      </c>
      <c r="CN65" s="189">
        <v>2.3741629518037355</v>
      </c>
      <c r="CO65" s="189">
        <v>0.23087996834816221</v>
      </c>
      <c r="CP65" s="189">
        <v>1.1951507067267493</v>
      </c>
      <c r="CQ65" s="189">
        <v>52.851143757203808</v>
      </c>
      <c r="CR65" s="189">
        <v>0.33230329360000505</v>
      </c>
      <c r="CS65" s="189">
        <v>0.33538668930792065</v>
      </c>
      <c r="CT65" s="189">
        <v>3.6542127950652201</v>
      </c>
      <c r="CU65" s="189">
        <v>0.5910501431219104</v>
      </c>
      <c r="CW65" s="189">
        <f t="shared" ref="CW65:DQ65" si="608">(BN65*$W65/1000+($AB66-$AB64)*BN$18/1000)/(($W65+$AA65+$AC65)/1000)</f>
        <v>3.9333201135549598</v>
      </c>
      <c r="CX65" s="189">
        <f t="shared" si="608"/>
        <v>1.0946331515358243</v>
      </c>
      <c r="CY65" s="189">
        <f t="shared" si="608"/>
        <v>0.74610698928835217</v>
      </c>
      <c r="CZ65" s="189">
        <f t="shared" si="608"/>
        <v>0</v>
      </c>
      <c r="DA65" s="189">
        <f t="shared" si="608"/>
        <v>0</v>
      </c>
      <c r="DB65" s="189">
        <f t="shared" si="608"/>
        <v>3.8990204232469972</v>
      </c>
      <c r="DC65" s="189">
        <f t="shared" si="608"/>
        <v>6.3787897002866523E-2</v>
      </c>
      <c r="DD65" s="189">
        <f t="shared" si="608"/>
        <v>2.5385417357751843</v>
      </c>
      <c r="DE65" s="189">
        <f t="shared" si="608"/>
        <v>0.78682099126821436</v>
      </c>
      <c r="DF65" s="189">
        <f t="shared" si="608"/>
        <v>1.3590175143516809</v>
      </c>
      <c r="DG65" s="189">
        <f t="shared" si="608"/>
        <v>1.2146979662574753</v>
      </c>
      <c r="DH65" s="189">
        <f t="shared" si="608"/>
        <v>1.3409110663691153</v>
      </c>
      <c r="DI65" s="189">
        <f t="shared" si="608"/>
        <v>1.5207031457240965</v>
      </c>
      <c r="DJ65" s="189">
        <f t="shared" si="608"/>
        <v>0.48645214032002571</v>
      </c>
      <c r="DK65" s="189">
        <f t="shared" si="608"/>
        <v>0.68780341316609328</v>
      </c>
      <c r="DL65" s="189">
        <f t="shared" si="608"/>
        <v>4.1067981076532236</v>
      </c>
      <c r="DM65" s="189">
        <f t="shared" si="608"/>
        <v>0.21296366483272236</v>
      </c>
      <c r="DN65" s="189">
        <f t="shared" si="608"/>
        <v>1.9838418663495139</v>
      </c>
      <c r="DO65" s="189">
        <f t="shared" si="608"/>
        <v>0.62361612798706223</v>
      </c>
      <c r="DP65" s="189">
        <f t="shared" si="608"/>
        <v>0.23652673414643802</v>
      </c>
      <c r="DQ65" s="189">
        <f t="shared" si="608"/>
        <v>1.2917483767719133</v>
      </c>
      <c r="DR65" s="195">
        <f>(CI65*$W65/1000+($AB66-$AB64)*CI$18/1000+2220/1000*(AD66-AD64))/(($W65+$AA65+$AC65)/1000)</f>
        <v>31.844565748290183</v>
      </c>
      <c r="DS65" s="189">
        <f t="shared" ref="DS65:ED65" si="609">(CJ65*$W65/1000+($AB66-$AB64)*CJ$18/1000)/(($W65+$AA65+$AC65)/1000)</f>
        <v>15.232140909949132</v>
      </c>
      <c r="DT65" s="189">
        <f t="shared" si="609"/>
        <v>0.76894892367358969</v>
      </c>
      <c r="DU65" s="189">
        <f t="shared" si="609"/>
        <v>0.29552238968984867</v>
      </c>
      <c r="DV65" s="189">
        <f t="shared" si="609"/>
        <v>1.1549406567403298</v>
      </c>
      <c r="DW65" s="189">
        <f t="shared" si="609"/>
        <v>2.3670638494198917</v>
      </c>
      <c r="DX65" s="189">
        <f t="shared" si="609"/>
        <v>0.23018960270479433</v>
      </c>
      <c r="DY65" s="189">
        <f t="shared" si="609"/>
        <v>1.1915770273275614</v>
      </c>
      <c r="DZ65" s="189">
        <f t="shared" si="609"/>
        <v>52.693110931213248</v>
      </c>
      <c r="EA65" s="189">
        <f t="shared" si="609"/>
        <v>0.3313096570419235</v>
      </c>
      <c r="EB65" s="189">
        <f t="shared" si="609"/>
        <v>0.33438383293541835</v>
      </c>
      <c r="EC65" s="189">
        <f t="shared" si="609"/>
        <v>3.6432861521636402</v>
      </c>
      <c r="ED65" s="189">
        <f t="shared" si="609"/>
        <v>0.58928281477706357</v>
      </c>
      <c r="EE65" s="193" t="s">
        <v>61</v>
      </c>
      <c r="EF65" s="12" t="s">
        <v>26</v>
      </c>
      <c r="EG65" s="189">
        <f t="shared" ref="EG65" si="610">BN65-CW61</f>
        <v>2.2748684945966549</v>
      </c>
      <c r="EH65" s="189">
        <f t="shared" ref="EH65" si="611">BO65-CX61</f>
        <v>-7.7070070985334027E-2</v>
      </c>
      <c r="EI65" s="189">
        <f t="shared" ref="EI65" si="612">BP65-CY61</f>
        <v>-0.97575113322941376</v>
      </c>
      <c r="EJ65" s="189">
        <f t="shared" ref="EJ65" si="613">BQ65-CZ61</f>
        <v>0</v>
      </c>
      <c r="EK65" s="189">
        <f t="shared" ref="EK65" si="614">BR65-DA61</f>
        <v>0</v>
      </c>
      <c r="EL65" s="189">
        <f t="shared" ref="EL65" si="615">BS65-DB61</f>
        <v>0.62534075607904427</v>
      </c>
      <c r="EM65" s="189">
        <f t="shared" ref="EM65" si="616">BT65-DC61</f>
        <v>3.1421861926967672E-2</v>
      </c>
      <c r="EN65" s="189">
        <f t="shared" ref="EN65" si="617">BU65-DD61</f>
        <v>0.71332149711343851</v>
      </c>
      <c r="EO65" s="189">
        <f t="shared" ref="EO65" si="618">BV65-DE61</f>
        <v>-1.6502790257983402E-2</v>
      </c>
      <c r="EP65" s="189">
        <f t="shared" ref="EP65" si="619">BW65-DF61</f>
        <v>1.4281548235889119E-2</v>
      </c>
      <c r="EQ65" s="189">
        <f t="shared" ref="EQ65" si="620">BX65-DG61</f>
        <v>-0.36793777812730566</v>
      </c>
      <c r="ER65" s="189">
        <f t="shared" ref="ER65" si="621">BY65-DH61</f>
        <v>-0.4939620746923945</v>
      </c>
      <c r="ES65" s="189">
        <f t="shared" ref="ES65" si="622">BZ65-DI61</f>
        <v>8.8667261030515032E-3</v>
      </c>
      <c r="ET65" s="189">
        <f t="shared" ref="ET65" si="623">CA65-DJ61</f>
        <v>-2.0111170847590398E-2</v>
      </c>
      <c r="EU65" s="189">
        <f t="shared" ref="EU65" si="624">CB65-DK61</f>
        <v>-9.9782502382419258E-2</v>
      </c>
      <c r="EV65" s="189">
        <f t="shared" ref="EV65" si="625">CC65-DL61</f>
        <v>-0.13073770867671719</v>
      </c>
      <c r="EW65" s="189">
        <f t="shared" ref="EW65" si="626">CD65-DM61</f>
        <v>0.12622268964144084</v>
      </c>
      <c r="EX65" s="189">
        <f t="shared" ref="EX65" si="627">CE65-DN61</f>
        <v>0.20149367696040388</v>
      </c>
      <c r="EY65" s="189">
        <f t="shared" ref="EY65" si="628">CF65-DO61</f>
        <v>-0.11611037902634891</v>
      </c>
      <c r="EZ65" s="189">
        <f t="shared" ref="EZ65" si="629">CG65-DP61</f>
        <v>1.3329584046551352E-2</v>
      </c>
      <c r="FA65" s="189">
        <f t="shared" ref="FA65" si="630">CH65-DQ61</f>
        <v>-0.28412949322420289</v>
      </c>
      <c r="FB65" s="195">
        <f>CI65-DR61</f>
        <v>-42.537077138443678</v>
      </c>
      <c r="FC65" s="189">
        <f t="shared" ref="FC65" si="631">CJ65-DS61</f>
        <v>8.5480404306745577</v>
      </c>
      <c r="FD65" s="189">
        <f t="shared" ref="FD65" si="632">CK65-DT61</f>
        <v>0.14524976806146817</v>
      </c>
      <c r="FE65" s="189">
        <f t="shared" ref="FE65" si="633">CL65-DU61</f>
        <v>0.10263255843749461</v>
      </c>
      <c r="FF65" s="189">
        <f t="shared" ref="FF65" si="634">CM65-DV61</f>
        <v>-0.16187215275783262</v>
      </c>
      <c r="FG65" s="189">
        <f t="shared" ref="FG65" si="635">CN65-DW61</f>
        <v>-0.88008498369000376</v>
      </c>
      <c r="FH65" s="189">
        <f t="shared" ref="FH65" si="636">CO65-DX61</f>
        <v>0.1885238480460997</v>
      </c>
      <c r="FI65" s="189">
        <f t="shared" ref="FI65" si="637">CP65-DY61</f>
        <v>0.40324395053185236</v>
      </c>
      <c r="FJ65" s="189">
        <f>CQ65-DZ61</f>
        <v>19.632656397832392</v>
      </c>
      <c r="FK65" s="189">
        <f t="shared" ref="FK65" si="638">CR65-EA61</f>
        <v>0.23270577132914472</v>
      </c>
      <c r="FL65" s="189">
        <f t="shared" ref="FL65" si="639">CS65-EB61</f>
        <v>-0.52152369314671687</v>
      </c>
      <c r="FM65" s="189">
        <f t="shared" ref="FM65" si="640">CT65-EC61</f>
        <v>0.82134440267975339</v>
      </c>
      <c r="FN65" s="189">
        <f t="shared" ref="FN65" si="641">CU65-ED61</f>
        <v>0.5910501431219104</v>
      </c>
      <c r="FO65" s="199">
        <f>SUM(BA62:BA65)</f>
        <v>-1.7074572241550845</v>
      </c>
    </row>
    <row r="66" spans="1:171" ht="16.5" x14ac:dyDescent="0.3">
      <c r="A66" s="17" t="s">
        <v>61</v>
      </c>
      <c r="B66" s="12" t="s">
        <v>27</v>
      </c>
      <c r="C66" s="28">
        <v>42423</v>
      </c>
      <c r="D66" s="63">
        <v>0.42499999999999999</v>
      </c>
      <c r="E66" s="10">
        <f t="shared" si="481"/>
        <v>302.29999999999995</v>
      </c>
      <c r="F66" s="76">
        <f t="shared" si="423"/>
        <v>12.595833333333331</v>
      </c>
      <c r="G66" s="154">
        <v>4.57</v>
      </c>
      <c r="H66" s="154">
        <v>10.1</v>
      </c>
      <c r="I66" s="153">
        <v>45.3</v>
      </c>
      <c r="J66" s="153">
        <v>12</v>
      </c>
      <c r="K66" s="53">
        <f t="shared" si="424"/>
        <v>5.5299999999999994</v>
      </c>
      <c r="L66" s="53">
        <f t="shared" si="564"/>
        <v>2.9000000000000004</v>
      </c>
      <c r="M66" s="153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5">
        <v>7.31</v>
      </c>
      <c r="V66" s="60">
        <v>10</v>
      </c>
      <c r="W66" s="71">
        <f t="shared" si="425"/>
        <v>221.40199999999999</v>
      </c>
      <c r="X66" s="85">
        <f t="shared" si="426"/>
        <v>125</v>
      </c>
      <c r="Y66" s="33">
        <v>0</v>
      </c>
      <c r="Z66" s="33">
        <f t="shared" si="416"/>
        <v>19.501999999999999</v>
      </c>
      <c r="AA66" s="33">
        <v>0</v>
      </c>
      <c r="AB66" s="33">
        <f t="shared" si="417"/>
        <v>40.1</v>
      </c>
      <c r="AC66" s="33">
        <v>0</v>
      </c>
      <c r="AD66" s="33">
        <f t="shared" si="418"/>
        <v>8.7999999999999989</v>
      </c>
      <c r="AE66" s="22">
        <f t="shared" si="419"/>
        <v>302.29999999999995</v>
      </c>
      <c r="AF66" s="54">
        <f t="shared" si="427"/>
        <v>-750.41459622510195</v>
      </c>
      <c r="AG66" s="167">
        <f t="shared" si="64"/>
        <v>-9.2368563197832822E-4</v>
      </c>
      <c r="AH66"/>
      <c r="AI66" s="22">
        <f t="shared" si="420"/>
        <v>1011807140</v>
      </c>
      <c r="AJ66" s="174">
        <f t="shared" si="433"/>
        <v>-7.6567140162072528E-2</v>
      </c>
      <c r="AK66" s="174">
        <f t="shared" si="434"/>
        <v>-2.9734811713426224E-3</v>
      </c>
      <c r="AL66" s="172"/>
      <c r="AM66" s="187">
        <f t="shared" si="435"/>
        <v>4.962239583333333</v>
      </c>
      <c r="AN66" s="187"/>
      <c r="AO66" s="187"/>
      <c r="AP66" s="174"/>
      <c r="AQ66" s="189">
        <f t="shared" si="428"/>
        <v>27.9</v>
      </c>
      <c r="AR66" s="189">
        <f t="shared" si="429"/>
        <v>37</v>
      </c>
      <c r="AS66" s="189">
        <f t="shared" si="430"/>
        <v>0</v>
      </c>
      <c r="AT66" s="189">
        <f t="shared" si="431"/>
        <v>3.83</v>
      </c>
      <c r="AU66" s="189">
        <f t="shared" si="432"/>
        <v>5.370000000000001</v>
      </c>
      <c r="AV66" s="190" t="s">
        <v>137</v>
      </c>
      <c r="AW66" s="189">
        <f t="shared" si="437"/>
        <v>2.9654714611579642</v>
      </c>
      <c r="AX66" s="189">
        <f t="shared" si="438"/>
        <v>-2.1824871209985446</v>
      </c>
      <c r="AY66" s="189">
        <f t="shared" si="439"/>
        <v>0</v>
      </c>
      <c r="AZ66" s="189">
        <f t="shared" si="440"/>
        <v>6.830851509171243E-2</v>
      </c>
      <c r="BA66" s="189">
        <f t="shared" si="441"/>
        <v>0.59432281655004982</v>
      </c>
      <c r="BB66" s="190" t="s">
        <v>137</v>
      </c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 s="189"/>
      <c r="DR66" s="195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193" t="s">
        <v>61</v>
      </c>
      <c r="EF66" s="12" t="s">
        <v>27</v>
      </c>
      <c r="EG66" s="189"/>
      <c r="EH66" s="189"/>
      <c r="EI66" s="189"/>
      <c r="EJ66" s="189"/>
      <c r="EK66" s="189"/>
      <c r="EL66" s="189"/>
      <c r="EM66" s="189"/>
      <c r="EN66" s="189"/>
      <c r="EO66" s="189"/>
      <c r="EP66" s="189"/>
      <c r="EQ66" s="189"/>
      <c r="ER66" s="189"/>
      <c r="ES66" s="189"/>
      <c r="ET66" s="189"/>
      <c r="EU66" s="189"/>
      <c r="EV66" s="189"/>
      <c r="EW66" s="189"/>
      <c r="EX66" s="189"/>
      <c r="EY66" s="189"/>
      <c r="EZ66" s="189"/>
      <c r="FA66" s="189"/>
      <c r="FB66" s="195"/>
      <c r="FC66" s="189"/>
      <c r="FD66" s="189"/>
      <c r="FE66" s="189"/>
      <c r="FF66" s="189"/>
      <c r="FG66" s="189"/>
      <c r="FH66" s="189"/>
      <c r="FI66" s="189"/>
      <c r="FJ66" s="189"/>
      <c r="FK66" s="189"/>
      <c r="FL66" s="189"/>
      <c r="FM66" s="189"/>
      <c r="FN66" s="189"/>
      <c r="FO66" s="6"/>
    </row>
    <row r="67" spans="1:171" ht="17.25" thickBot="1" x14ac:dyDescent="0.35">
      <c r="A67" s="23" t="s">
        <v>61</v>
      </c>
      <c r="B67" s="13" t="s">
        <v>28</v>
      </c>
      <c r="C67" s="28">
        <v>42424</v>
      </c>
      <c r="D67" s="64">
        <v>0.38472222222222219</v>
      </c>
      <c r="E67" s="152">
        <f>F67*24</f>
        <v>325.33333333333326</v>
      </c>
      <c r="F67" s="77">
        <f t="shared" si="423"/>
        <v>13.555555555555554</v>
      </c>
      <c r="G67" s="157">
        <v>3.47</v>
      </c>
      <c r="H67" s="158">
        <v>9.1999999999999993</v>
      </c>
      <c r="I67" s="155">
        <v>37.700000000000003</v>
      </c>
      <c r="J67" s="155">
        <v>11.3</v>
      </c>
      <c r="K67" s="161">
        <f t="shared" si="424"/>
        <v>5.7299999999999986</v>
      </c>
      <c r="L67" s="161">
        <f t="shared" si="564"/>
        <v>3.8000000000000007</v>
      </c>
      <c r="M67" s="156">
        <v>1</v>
      </c>
      <c r="N67" s="66">
        <v>24.8</v>
      </c>
      <c r="O67" s="65">
        <v>48</v>
      </c>
      <c r="P67" s="67">
        <v>0</v>
      </c>
      <c r="Q67" s="67">
        <v>3.97</v>
      </c>
      <c r="R67" s="67">
        <v>6.04</v>
      </c>
      <c r="S67" s="65">
        <v>424.9</v>
      </c>
      <c r="T67" s="65">
        <v>147</v>
      </c>
      <c r="U67" s="78">
        <v>7.63</v>
      </c>
      <c r="V67" s="65">
        <v>10</v>
      </c>
      <c r="W67" s="71">
        <f t="shared" si="425"/>
        <v>211.40199999999999</v>
      </c>
      <c r="X67" s="86">
        <f t="shared" si="426"/>
        <v>135</v>
      </c>
      <c r="Y67" s="67">
        <v>0</v>
      </c>
      <c r="Z67" s="68">
        <f t="shared" si="416"/>
        <v>19.501999999999999</v>
      </c>
      <c r="AA67" s="67">
        <v>0</v>
      </c>
      <c r="AB67" s="68">
        <f t="shared" si="417"/>
        <v>40.1</v>
      </c>
      <c r="AC67" s="67">
        <v>0</v>
      </c>
      <c r="AD67" s="68">
        <f t="shared" si="418"/>
        <v>8.7999999999999989</v>
      </c>
      <c r="AE67" s="6"/>
      <c r="AF67" s="6"/>
      <c r="AG67" s="168"/>
      <c r="AH67"/>
      <c r="AI67" s="163">
        <f t="shared" si="420"/>
        <v>733564940</v>
      </c>
      <c r="AJ67" s="175">
        <f t="shared" si="433"/>
        <v>-0.32157713047542613</v>
      </c>
      <c r="AK67" s="175">
        <f t="shared" si="434"/>
        <v>1.0637682119597294E-3</v>
      </c>
      <c r="AL67" s="172">
        <f>LN(AI67/AI65)/(AE67-AE65)</f>
        <v>1.4396827721478889E-3</v>
      </c>
      <c r="AM67" s="187">
        <f t="shared" si="435"/>
        <v>3.8580833333333291</v>
      </c>
      <c r="AN67" s="187">
        <f>AM66+AM67</f>
        <v>8.8203229166666617</v>
      </c>
      <c r="AO67" s="187">
        <f t="shared" ref="AO67" si="642">AM66+AM67</f>
        <v>8.8203229166666617</v>
      </c>
      <c r="AP67" s="175"/>
      <c r="AQ67" s="189">
        <f t="shared" si="428"/>
        <v>24.8</v>
      </c>
      <c r="AR67" s="189">
        <f t="shared" si="429"/>
        <v>48</v>
      </c>
      <c r="AS67" s="189">
        <f t="shared" si="430"/>
        <v>0</v>
      </c>
      <c r="AT67" s="189">
        <f t="shared" si="431"/>
        <v>3.97</v>
      </c>
      <c r="AU67" s="189">
        <f t="shared" si="432"/>
        <v>6.0400000000000009</v>
      </c>
      <c r="AV67" s="190" t="s">
        <v>138</v>
      </c>
      <c r="AW67" s="189">
        <f t="shared" si="437"/>
        <v>3.0999999999999979</v>
      </c>
      <c r="AX67" s="189">
        <f t="shared" si="438"/>
        <v>11</v>
      </c>
      <c r="AY67" s="189">
        <f t="shared" si="439"/>
        <v>0</v>
      </c>
      <c r="AZ67" s="189">
        <f t="shared" si="440"/>
        <v>-0.14000000000000012</v>
      </c>
      <c r="BA67" s="189">
        <f t="shared" si="441"/>
        <v>0.66999999999999904</v>
      </c>
      <c r="BB67" s="190" t="s">
        <v>138</v>
      </c>
      <c r="BC67" s="189">
        <f>(AW66+AW67)/$AN67</f>
        <v>0.68767000011947399</v>
      </c>
      <c r="BD67" s="189">
        <f>(AX66+AX67)/$AN67</f>
        <v>0.99968141328931437</v>
      </c>
      <c r="BE67" s="189">
        <f>(AY66+AY67)/$AN67</f>
        <v>0</v>
      </c>
      <c r="BF67" s="189">
        <f>(AZ66+AZ67)/$AN67</f>
        <v>-8.1279886899402812E-3</v>
      </c>
      <c r="BG67" s="189">
        <f>(BA66+BA67)/$AN67</f>
        <v>0.14334201009364589</v>
      </c>
      <c r="BH67" s="189">
        <f t="shared" ref="BH67" si="643">(AW66+AW67)/$AN67</f>
        <v>0.68767000011947399</v>
      </c>
      <c r="BI67" s="189">
        <f t="shared" ref="BI67" si="644">(AX66+AX67)/$AN67</f>
        <v>0.99968141328931437</v>
      </c>
      <c r="BJ67" s="189">
        <f t="shared" ref="BJ67" si="645">(AY66+AY67)/$AN67</f>
        <v>0</v>
      </c>
      <c r="BK67" s="189">
        <f t="shared" ref="BK67" si="646">(AZ66+AZ67)/$AN67</f>
        <v>-8.1279886899402812E-3</v>
      </c>
      <c r="BL67" s="189">
        <f t="shared" ref="BL67" si="647">(BA66+BA67)/$AN67</f>
        <v>0.14334201009364589</v>
      </c>
      <c r="BN67" s="189">
        <v>3.1939617804401679</v>
      </c>
      <c r="BO67" s="189">
        <v>1.179537647914807</v>
      </c>
      <c r="BP67" s="189">
        <v>0.77058844181719688</v>
      </c>
      <c r="BQ67" s="189">
        <v>0</v>
      </c>
      <c r="BR67" s="189">
        <v>0</v>
      </c>
      <c r="BS67" s="189">
        <v>3.8628632596298806</v>
      </c>
      <c r="BT67" s="189">
        <v>4.3148765754661304E-2</v>
      </c>
      <c r="BU67" s="189">
        <v>3.0833259350246465</v>
      </c>
      <c r="BV67" s="189">
        <v>0.75195837085914408</v>
      </c>
      <c r="BW67" s="189">
        <v>1.5709478341148611</v>
      </c>
      <c r="BX67" s="189">
        <v>1.2184405892596493</v>
      </c>
      <c r="BY67" s="189">
        <v>1.3567939782774807</v>
      </c>
      <c r="BZ67" s="189">
        <v>1.6769927881772746</v>
      </c>
      <c r="CA67" s="189">
        <v>0.51552585581894661</v>
      </c>
      <c r="CB67" s="189">
        <v>0.69641542116670829</v>
      </c>
      <c r="CC67" s="189">
        <v>4.3714922360948538</v>
      </c>
      <c r="CD67" s="189">
        <v>0.17398257382637303</v>
      </c>
      <c r="CE67" s="189">
        <v>2.1013767204815292</v>
      </c>
      <c r="CF67" s="189">
        <v>0.62866740665405163</v>
      </c>
      <c r="CG67" s="189">
        <v>0.21146352671664848</v>
      </c>
      <c r="CH67" s="189">
        <v>1.3116960320138074</v>
      </c>
      <c r="CI67" s="189">
        <v>28.061282304467372</v>
      </c>
      <c r="CJ67" s="189">
        <v>20.248512416137768</v>
      </c>
      <c r="CK67" s="189">
        <v>0.80236887948622215</v>
      </c>
      <c r="CL67" s="189">
        <v>0.29550285437635165</v>
      </c>
      <c r="CM67" s="189">
        <v>1.1419279377251104</v>
      </c>
      <c r="CN67" s="189">
        <v>2.3083336549645939</v>
      </c>
      <c r="CO67" s="189">
        <v>0.23260493539934321</v>
      </c>
      <c r="CP67" s="189">
        <v>1.2694179443324396</v>
      </c>
      <c r="CQ67" s="189">
        <v>52.274372740335572</v>
      </c>
      <c r="CR67" s="189">
        <v>0.27499888344331247</v>
      </c>
      <c r="CS67" s="189">
        <v>0.2916717462749015</v>
      </c>
      <c r="CT67" s="189">
        <v>4.1795010062422433</v>
      </c>
      <c r="CU67" s="189">
        <v>0.57752140449481559</v>
      </c>
      <c r="CW67" s="189">
        <f t="shared" ref="CW67:DQ67" si="648">(BN67*$W67/1000+($AB67-$AB66)*BN$18/1000)/(($W67+$AA67+$AC67)/1000)</f>
        <v>3.1939617804401679</v>
      </c>
      <c r="CX67" s="189">
        <f t="shared" si="648"/>
        <v>1.179537647914807</v>
      </c>
      <c r="CY67" s="189">
        <f t="shared" si="648"/>
        <v>0.77058844181719688</v>
      </c>
      <c r="CZ67" s="189">
        <f t="shared" si="648"/>
        <v>0</v>
      </c>
      <c r="DA67" s="189">
        <f t="shared" si="648"/>
        <v>0</v>
      </c>
      <c r="DB67" s="189">
        <f t="shared" si="648"/>
        <v>3.8628632596298811</v>
      </c>
      <c r="DC67" s="189">
        <f t="shared" si="648"/>
        <v>4.3148765754661304E-2</v>
      </c>
      <c r="DD67" s="189">
        <f t="shared" si="648"/>
        <v>3.083325935024646</v>
      </c>
      <c r="DE67" s="189">
        <f t="shared" si="648"/>
        <v>0.75195837085914408</v>
      </c>
      <c r="DF67" s="189">
        <f t="shared" si="648"/>
        <v>1.5709478341148611</v>
      </c>
      <c r="DG67" s="189">
        <f t="shared" si="648"/>
        <v>1.218440589259649</v>
      </c>
      <c r="DH67" s="189">
        <f t="shared" si="648"/>
        <v>1.3567939782774805</v>
      </c>
      <c r="DI67" s="189">
        <f t="shared" si="648"/>
        <v>1.6769927881772748</v>
      </c>
      <c r="DJ67" s="189">
        <f t="shared" si="648"/>
        <v>0.51552585581894661</v>
      </c>
      <c r="DK67" s="189">
        <f t="shared" si="648"/>
        <v>0.6964154211667084</v>
      </c>
      <c r="DL67" s="189">
        <f t="shared" si="648"/>
        <v>4.3714922360948538</v>
      </c>
      <c r="DM67" s="189">
        <f t="shared" si="648"/>
        <v>0.17398257382637305</v>
      </c>
      <c r="DN67" s="189">
        <f t="shared" si="648"/>
        <v>2.1013767204815292</v>
      </c>
      <c r="DO67" s="189">
        <f t="shared" si="648"/>
        <v>0.62866740665405174</v>
      </c>
      <c r="DP67" s="189">
        <f t="shared" si="648"/>
        <v>0.2114635267166485</v>
      </c>
      <c r="DQ67" s="189">
        <f t="shared" si="648"/>
        <v>1.3116960320138076</v>
      </c>
      <c r="DR67" s="195">
        <f>(CI67*$W67/1000+($AB67-$AB66)*CI$18/1000+2220*(AD67-AD66)/1000)/(($W67+$AA67+$AC67)/1000)</f>
        <v>28.061282304467372</v>
      </c>
      <c r="DS67" s="189">
        <f t="shared" ref="DS67:ED67" si="649">(CJ67*$W67/1000+($AB67-$AB66)*CJ$18/1000)/(($W67+$AA67+$AC67)/1000)</f>
        <v>20.248512416137768</v>
      </c>
      <c r="DT67" s="189">
        <f t="shared" si="649"/>
        <v>0.80236887948622215</v>
      </c>
      <c r="DU67" s="189">
        <f t="shared" si="649"/>
        <v>0.29550285437635165</v>
      </c>
      <c r="DV67" s="189">
        <f t="shared" si="649"/>
        <v>1.1419279377251104</v>
      </c>
      <c r="DW67" s="189">
        <f t="shared" si="649"/>
        <v>2.3083336549645939</v>
      </c>
      <c r="DX67" s="189">
        <f t="shared" si="649"/>
        <v>0.23260493539934324</v>
      </c>
      <c r="DY67" s="189">
        <f t="shared" si="649"/>
        <v>1.2694179443324394</v>
      </c>
      <c r="DZ67" s="189">
        <f t="shared" si="649"/>
        <v>52.274372740335572</v>
      </c>
      <c r="EA67" s="189">
        <f t="shared" si="649"/>
        <v>0.27499888344331247</v>
      </c>
      <c r="EB67" s="189">
        <f t="shared" si="649"/>
        <v>0.2916717462749015</v>
      </c>
      <c r="EC67" s="189">
        <f t="shared" si="649"/>
        <v>4.1795010062422442</v>
      </c>
      <c r="ED67" s="189">
        <f t="shared" si="649"/>
        <v>0.5775214044948157</v>
      </c>
      <c r="EE67" s="193" t="s">
        <v>61</v>
      </c>
      <c r="EF67" s="13" t="s">
        <v>28</v>
      </c>
      <c r="EG67" s="192">
        <f t="shared" ref="EG67" si="650">BN67-CW65</f>
        <v>-0.73935833311479193</v>
      </c>
      <c r="EH67" s="192">
        <f t="shared" ref="EH67" si="651">BO67-CX65</f>
        <v>8.4904496378982675E-2</v>
      </c>
      <c r="EI67" s="192">
        <f t="shared" ref="EI67" si="652">BP67-CY65</f>
        <v>2.4481452528844705E-2</v>
      </c>
      <c r="EJ67" s="192">
        <f t="shared" ref="EJ67" si="653">BQ67-CZ65</f>
        <v>0</v>
      </c>
      <c r="EK67" s="192">
        <f t="shared" ref="EK67" si="654">BR67-DA65</f>
        <v>0</v>
      </c>
      <c r="EL67" s="192">
        <f t="shared" ref="EL67" si="655">BS67-DB65</f>
        <v>-3.6157163617116517E-2</v>
      </c>
      <c r="EM67" s="192">
        <f t="shared" ref="EM67" si="656">BT67-DC65</f>
        <v>-2.0639131248205218E-2</v>
      </c>
      <c r="EN67" s="192">
        <f t="shared" ref="EN67" si="657">BU67-DD65</f>
        <v>0.5447841992494622</v>
      </c>
      <c r="EO67" s="192">
        <f t="shared" ref="EO67" si="658">BV67-DE65</f>
        <v>-3.4862620409070288E-2</v>
      </c>
      <c r="EP67" s="192">
        <f t="shared" ref="EP67" si="659">BW67-DF65</f>
        <v>0.21193031976318011</v>
      </c>
      <c r="EQ67" s="192">
        <f t="shared" ref="EQ67" si="660">BX67-DG65</f>
        <v>3.7426230021739837E-3</v>
      </c>
      <c r="ER67" s="192">
        <f t="shared" ref="ER67" si="661">BY67-DH65</f>
        <v>1.5882911908365438E-2</v>
      </c>
      <c r="ES67" s="192">
        <f t="shared" ref="ES67" si="662">BZ67-DI65</f>
        <v>0.15628964245317811</v>
      </c>
      <c r="ET67" s="192">
        <f t="shared" ref="ET67" si="663">CA67-DJ65</f>
        <v>2.9073715498920905E-2</v>
      </c>
      <c r="EU67" s="192">
        <f t="shared" ref="EU67" si="664">CB67-DK65</f>
        <v>8.6120080006150124E-3</v>
      </c>
      <c r="EV67" s="192">
        <f t="shared" ref="EV67" si="665">CC67-DL65</f>
        <v>0.26469412844163021</v>
      </c>
      <c r="EW67" s="192">
        <f t="shared" ref="EW67" si="666">CD67-DM65</f>
        <v>-3.8981091006349333E-2</v>
      </c>
      <c r="EX67" s="192">
        <f t="shared" ref="EX67" si="667">CE67-DN65</f>
        <v>0.11753485413201537</v>
      </c>
      <c r="EY67" s="192">
        <f t="shared" ref="EY67" si="668">CF67-DO65</f>
        <v>5.0512786669894005E-3</v>
      </c>
      <c r="EZ67" s="192">
        <f t="shared" ref="EZ67" si="669">CG67-DP65</f>
        <v>-2.5063207429789541E-2</v>
      </c>
      <c r="FA67" s="192">
        <f t="shared" ref="FA67" si="670">CH67-DQ65</f>
        <v>1.9947655241894013E-2</v>
      </c>
      <c r="FB67" s="196">
        <f>CI67-DR65</f>
        <v>-3.7832834438228105</v>
      </c>
      <c r="FC67" s="192">
        <f t="shared" ref="FC67" si="671">CJ67-DS65</f>
        <v>5.0163715061886354</v>
      </c>
      <c r="FD67" s="192">
        <f t="shared" ref="FD67" si="672">CK67-DT65</f>
        <v>3.3419955812632463E-2</v>
      </c>
      <c r="FE67" s="192">
        <f t="shared" ref="FE67" si="673">CL67-DU65</f>
        <v>-1.953531349702109E-5</v>
      </c>
      <c r="FF67" s="192">
        <f t="shared" ref="FF67" si="674">CM67-DV65</f>
        <v>-1.3012719015219387E-2</v>
      </c>
      <c r="FG67" s="192">
        <f t="shared" ref="FG67" si="675">CN67-DW65</f>
        <v>-5.8730194455297813E-2</v>
      </c>
      <c r="FH67" s="192">
        <f t="shared" ref="FH67" si="676">CO67-DX65</f>
        <v>2.4153326945488829E-3</v>
      </c>
      <c r="FI67" s="192">
        <f t="shared" ref="FI67" si="677">CP67-DY65</f>
        <v>7.7840917004878163E-2</v>
      </c>
      <c r="FJ67" s="192">
        <f t="shared" ref="FJ67" si="678">CQ67-DZ65</f>
        <v>-0.41873819087767572</v>
      </c>
      <c r="FK67" s="192">
        <f t="shared" ref="FK67" si="679">CR67-EA65</f>
        <v>-5.631077359861103E-2</v>
      </c>
      <c r="FL67" s="192">
        <f t="shared" ref="FL67" si="680">CS67-EB65</f>
        <v>-4.2712086660516846E-2</v>
      </c>
      <c r="FM67" s="192">
        <f t="shared" ref="FM67" si="681">CT67-EC65</f>
        <v>0.53621485407860314</v>
      </c>
      <c r="FN67" s="192">
        <f t="shared" ref="FN67" si="682">CU67-ED65</f>
        <v>-1.1761410282247975E-2</v>
      </c>
      <c r="FO67" s="200">
        <f>BA66+BA67</f>
        <v>1.2643228165500489</v>
      </c>
    </row>
    <row r="68" spans="1:171" ht="13.5" x14ac:dyDescent="0.25">
      <c r="A68" s="17" t="s">
        <v>62</v>
      </c>
      <c r="B68" s="12" t="s">
        <v>49</v>
      </c>
      <c r="C68" s="49">
        <v>42410</v>
      </c>
      <c r="D68" s="29">
        <v>0.61875000000000002</v>
      </c>
      <c r="E68" s="10">
        <f>F68*24</f>
        <v>0</v>
      </c>
      <c r="F68" s="79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5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6"/>
      <c r="AH68"/>
      <c r="AI68" s="176"/>
      <c r="AJ68" s="173"/>
      <c r="AK68" s="173"/>
      <c r="AL68" s="166"/>
      <c r="AM68" s="186"/>
      <c r="AN68" s="186"/>
      <c r="AO68" s="186"/>
      <c r="AP68" s="173"/>
      <c r="AQ68" s="188"/>
      <c r="AR68" s="188"/>
      <c r="AS68" s="188"/>
      <c r="AT68" s="188"/>
      <c r="AU68" s="188"/>
      <c r="AW68" s="188"/>
      <c r="AX68" s="188"/>
      <c r="AY68" s="188"/>
      <c r="AZ68" s="188"/>
      <c r="BA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W68" s="188"/>
      <c r="CX68" s="188"/>
      <c r="CY68" s="188"/>
      <c r="CZ68" s="188"/>
      <c r="DA68" s="188"/>
      <c r="DB68" s="188"/>
      <c r="DC68" s="188"/>
      <c r="DD68" s="188"/>
      <c r="DE68" s="188"/>
      <c r="DF68" s="188"/>
      <c r="DG68" s="188"/>
      <c r="DH68" s="188"/>
      <c r="DI68" s="188"/>
      <c r="DJ68" s="188"/>
      <c r="DK68" s="188"/>
      <c r="DL68" s="188"/>
      <c r="DM68" s="188"/>
      <c r="DN68" s="188"/>
      <c r="DO68" s="188"/>
      <c r="DP68" s="188"/>
      <c r="DQ68" s="188"/>
      <c r="DR68" s="194"/>
      <c r="DS68" s="188"/>
      <c r="DT68" s="188"/>
      <c r="DU68" s="188"/>
      <c r="DV68" s="188"/>
      <c r="DW68" s="188"/>
      <c r="DX68" s="188"/>
      <c r="DY68" s="188"/>
      <c r="DZ68" s="188"/>
      <c r="EA68" s="188"/>
      <c r="EB68" s="188"/>
      <c r="EC68" s="188"/>
      <c r="ED68" s="188"/>
      <c r="EE68" s="193" t="s">
        <v>62</v>
      </c>
      <c r="EF68" s="197"/>
      <c r="EG68" s="188"/>
      <c r="EH68" s="188"/>
      <c r="EI68" s="188"/>
      <c r="EJ68" s="188"/>
      <c r="EK68" s="188"/>
      <c r="EL68" s="188"/>
      <c r="EM68" s="188"/>
      <c r="EN68" s="188"/>
      <c r="EO68" s="188"/>
      <c r="EP68" s="188"/>
      <c r="EQ68" s="188"/>
      <c r="ER68" s="188"/>
      <c r="ES68" s="188"/>
      <c r="ET68" s="188"/>
      <c r="EU68" s="188"/>
      <c r="EV68" s="188"/>
      <c r="EW68" s="188"/>
      <c r="EX68" s="188"/>
      <c r="EY68" s="188"/>
      <c r="EZ68" s="188"/>
      <c r="FA68" s="188"/>
      <c r="FB68" s="194"/>
      <c r="FC68" s="188"/>
      <c r="FD68" s="188"/>
      <c r="FE68" s="188"/>
      <c r="FF68" s="188"/>
      <c r="FG68" s="188"/>
      <c r="FH68" s="188"/>
      <c r="FI68" s="188"/>
      <c r="FJ68" s="188"/>
      <c r="FK68" s="188"/>
      <c r="FL68" s="188"/>
      <c r="FM68" s="188"/>
      <c r="FN68" s="188"/>
      <c r="FO68" s="198"/>
    </row>
    <row r="69" spans="1:171" x14ac:dyDescent="0.2">
      <c r="A69" s="17" t="s">
        <v>62</v>
      </c>
      <c r="B69" s="16" t="s">
        <v>45</v>
      </c>
      <c r="C69" s="28">
        <v>42410</v>
      </c>
      <c r="D69" s="29">
        <v>0.8305555555555556</v>
      </c>
      <c r="E69" s="10">
        <f>F69*24</f>
        <v>0</v>
      </c>
      <c r="F69" s="79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5">
        <v>9.09</v>
      </c>
      <c r="V69" s="60">
        <v>4</v>
      </c>
      <c r="W69" s="71">
        <f>W68-V68+Y69+AA69+AC69</f>
        <v>269.5</v>
      </c>
      <c r="X69" s="85">
        <f>SUM(V69,X68)</f>
        <v>7.5</v>
      </c>
      <c r="Y69" s="33">
        <v>0</v>
      </c>
      <c r="Z69" s="33">
        <f t="shared" ref="Z69:Z83" si="683">SUM(Y69,Z68)</f>
        <v>0</v>
      </c>
      <c r="AA69" s="33">
        <v>0</v>
      </c>
      <c r="AB69" s="33">
        <f t="shared" ref="AB69:AB83" si="684">SUM(AA69,AB68)</f>
        <v>0</v>
      </c>
      <c r="AC69" s="33">
        <v>0</v>
      </c>
      <c r="AD69" s="33">
        <f t="shared" ref="AD69:AD83" si="685">SUM(AC69,AD68)</f>
        <v>0</v>
      </c>
      <c r="AE69" s="4">
        <f t="shared" ref="AE69:AE82" si="686">F69*24</f>
        <v>0</v>
      </c>
      <c r="AF69" s="54"/>
      <c r="AG69" s="167"/>
      <c r="AH69"/>
      <c r="AI69" s="22">
        <f t="shared" ref="AI69:AI83" si="687">G69*W69*1000000</f>
        <v>77616000</v>
      </c>
      <c r="AJ69" s="174"/>
      <c r="AK69" s="174"/>
      <c r="AL69" s="167"/>
      <c r="AM69" s="187"/>
      <c r="AN69" s="187"/>
      <c r="AO69" s="187"/>
      <c r="AP69" s="174"/>
      <c r="AQ69" s="189">
        <f>(N69*W69/1000+AC69*2220/1000+AA69*180.15/1000)/((W69+AA69+AC69)/1000)</f>
        <v>32.499999999999993</v>
      </c>
      <c r="AR69" s="189">
        <f>(O69*W69/1000)/((W69+AA69+AC69)/1000)</f>
        <v>0</v>
      </c>
      <c r="AS69" s="189">
        <f>(P69*W69/1000)/((W69+AA69+AC69)/1000)</f>
        <v>6.16</v>
      </c>
      <c r="AT69" s="189">
        <f>(Q69*W69/1000+AA69*4.16/1000)/((W69+AA69+AC69)/1000)</f>
        <v>2.02</v>
      </c>
      <c r="AU69" s="189">
        <f>(R69*W69/1000)/((W69+AA69+AC69)/1000)</f>
        <v>1.81</v>
      </c>
      <c r="AW69" s="189"/>
      <c r="AX69" s="189"/>
      <c r="AY69" s="189"/>
      <c r="AZ69" s="189"/>
      <c r="BA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N69" s="189">
        <v>0</v>
      </c>
      <c r="BO69" s="189">
        <v>2.1127902992706118</v>
      </c>
      <c r="BP69" s="189">
        <v>1.4733862853164548</v>
      </c>
      <c r="BQ69" s="189">
        <v>6.2200586009180201</v>
      </c>
      <c r="BR69" s="189">
        <v>0.18730616717362714</v>
      </c>
      <c r="BS69" s="189">
        <v>1.9188647573486772</v>
      </c>
      <c r="BT69" s="189">
        <v>7.7628101332409045</v>
      </c>
      <c r="BU69" s="189">
        <v>0</v>
      </c>
      <c r="BV69" s="189">
        <v>1.0891966046299555</v>
      </c>
      <c r="BW69" s="189">
        <v>1.3661159862187955</v>
      </c>
      <c r="BX69" s="189">
        <v>2.49253998820517</v>
      </c>
      <c r="BY69" s="189">
        <v>3.6725810144888693</v>
      </c>
      <c r="BZ69" s="189">
        <v>2.8504029189540003</v>
      </c>
      <c r="CA69" s="189">
        <v>0.85538449120477444</v>
      </c>
      <c r="CB69" s="189">
        <v>1.3739029547242867</v>
      </c>
      <c r="CC69" s="189">
        <v>5.1462421944583872</v>
      </c>
      <c r="CD69" s="189">
        <v>5.300439402611385</v>
      </c>
      <c r="CE69" s="189">
        <v>2.8545569521658614</v>
      </c>
      <c r="CF69" s="189">
        <v>0.94723327784282763</v>
      </c>
      <c r="CG69" s="189">
        <v>0.85272116250066776</v>
      </c>
      <c r="CH69" s="189">
        <v>2.9385569087674379</v>
      </c>
      <c r="CI69" s="189">
        <v>35.09880922142127</v>
      </c>
      <c r="CJ69" s="189">
        <v>0.1166371515807705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1.0812175265763382</v>
      </c>
      <c r="CS69" s="189">
        <v>0.10802637737039696</v>
      </c>
      <c r="CT69" s="189">
        <v>0.73112423223383505</v>
      </c>
      <c r="CU69" s="189">
        <v>0</v>
      </c>
      <c r="CW69" s="189">
        <f t="shared" ref="CW69:DQ69" si="688">(BN69*$W69/1000+($AB70-$AB68)*BN$18/1000)/(($W69+$AA69+$AC69)/1000)</f>
        <v>0</v>
      </c>
      <c r="CX69" s="189">
        <f t="shared" si="688"/>
        <v>2.1127902992706118</v>
      </c>
      <c r="CY69" s="189">
        <f t="shared" si="688"/>
        <v>1.4733862853164548</v>
      </c>
      <c r="CZ69" s="189">
        <f t="shared" si="688"/>
        <v>6.2200586009180192</v>
      </c>
      <c r="DA69" s="189">
        <f t="shared" si="688"/>
        <v>0.18730616717362714</v>
      </c>
      <c r="DB69" s="189">
        <f t="shared" si="688"/>
        <v>1.918864757348677</v>
      </c>
      <c r="DC69" s="189">
        <f t="shared" si="688"/>
        <v>7.7628101332409045</v>
      </c>
      <c r="DD69" s="189">
        <f t="shared" si="688"/>
        <v>0</v>
      </c>
      <c r="DE69" s="189">
        <f t="shared" si="688"/>
        <v>1.0891966046299553</v>
      </c>
      <c r="DF69" s="189">
        <f t="shared" si="688"/>
        <v>1.3661159862187955</v>
      </c>
      <c r="DG69" s="189">
        <f t="shared" si="688"/>
        <v>2.49253998820517</v>
      </c>
      <c r="DH69" s="189">
        <f t="shared" si="688"/>
        <v>3.6725810144888689</v>
      </c>
      <c r="DI69" s="189">
        <f t="shared" si="688"/>
        <v>2.8504029189539999</v>
      </c>
      <c r="DJ69" s="189">
        <f t="shared" si="688"/>
        <v>0.85538449120477444</v>
      </c>
      <c r="DK69" s="189">
        <f t="shared" si="688"/>
        <v>1.3739029547242867</v>
      </c>
      <c r="DL69" s="189">
        <f t="shared" si="688"/>
        <v>5.1462421944583872</v>
      </c>
      <c r="DM69" s="189">
        <f t="shared" si="688"/>
        <v>5.3004394026113841</v>
      </c>
      <c r="DN69" s="189">
        <f t="shared" si="688"/>
        <v>2.8545569521658609</v>
      </c>
      <c r="DO69" s="189">
        <f t="shared" si="688"/>
        <v>0.9472332778428274</v>
      </c>
      <c r="DP69" s="189">
        <f t="shared" si="688"/>
        <v>0.85272116250066765</v>
      </c>
      <c r="DQ69" s="189">
        <f t="shared" si="688"/>
        <v>2.9385569087674375</v>
      </c>
      <c r="DR69" s="195">
        <f>(CI69*$W69/1000+($AB70-$AB68)*CI$18/1000+2220*(AD70-AD68)/1000)/(($W69+$AA69+$AC69)/1000)</f>
        <v>35.09880922142127</v>
      </c>
      <c r="DS69" s="189">
        <f t="shared" ref="DS69:ED69" si="689">(CJ69*$W69/1000+($AB70-$AB68)*CJ$18/1000)/(($W69+$AA69+$AC69)/1000)</f>
        <v>0.11663715158077048</v>
      </c>
      <c r="DT69" s="189">
        <f t="shared" si="689"/>
        <v>0</v>
      </c>
      <c r="DU69" s="189">
        <f t="shared" si="689"/>
        <v>0</v>
      </c>
      <c r="DV69" s="189">
        <f t="shared" si="689"/>
        <v>0</v>
      </c>
      <c r="DW69" s="189">
        <f t="shared" si="689"/>
        <v>0</v>
      </c>
      <c r="DX69" s="189">
        <f t="shared" si="689"/>
        <v>0</v>
      </c>
      <c r="DY69" s="189">
        <f t="shared" si="689"/>
        <v>0</v>
      </c>
      <c r="DZ69" s="189">
        <f t="shared" si="689"/>
        <v>0</v>
      </c>
      <c r="EA69" s="189">
        <f t="shared" si="689"/>
        <v>1.081217526576338</v>
      </c>
      <c r="EB69" s="189">
        <f t="shared" si="689"/>
        <v>0.10802637737039696</v>
      </c>
      <c r="EC69" s="189">
        <f t="shared" si="689"/>
        <v>0.73112423223383505</v>
      </c>
      <c r="ED69" s="189">
        <f t="shared" si="689"/>
        <v>0</v>
      </c>
      <c r="EE69" s="193" t="s">
        <v>62</v>
      </c>
      <c r="EF69" s="12" t="s">
        <v>45</v>
      </c>
      <c r="EG69" s="189"/>
      <c r="EH69" s="189"/>
      <c r="EI69" s="189"/>
      <c r="EJ69" s="189"/>
      <c r="EK69" s="189"/>
      <c r="EL69" s="189"/>
      <c r="EM69" s="189"/>
      <c r="EN69" s="189"/>
      <c r="EO69" s="189"/>
      <c r="EP69" s="189"/>
      <c r="EQ69" s="189"/>
      <c r="ER69" s="189"/>
      <c r="ES69" s="189"/>
      <c r="ET69" s="189"/>
      <c r="EU69" s="189"/>
      <c r="EV69" s="189"/>
      <c r="EW69" s="189"/>
      <c r="EX69" s="189"/>
      <c r="EY69" s="189"/>
      <c r="EZ69" s="189"/>
      <c r="FA69" s="189"/>
      <c r="FB69" s="195"/>
      <c r="FC69" s="189"/>
      <c r="FD69" s="189"/>
      <c r="FE69" s="189"/>
      <c r="FF69" s="189"/>
      <c r="FG69" s="189"/>
      <c r="FH69" s="189"/>
      <c r="FI69" s="189"/>
      <c r="FJ69" s="189"/>
      <c r="FK69" s="189"/>
      <c r="FL69" s="189"/>
      <c r="FM69" s="189"/>
      <c r="FN69" s="189"/>
      <c r="FO69" s="6"/>
    </row>
    <row r="70" spans="1:171" x14ac:dyDescent="0.2">
      <c r="A70" s="17" t="s">
        <v>62</v>
      </c>
      <c r="B70" s="8" t="s">
        <v>4</v>
      </c>
      <c r="C70" s="28">
        <v>42411</v>
      </c>
      <c r="D70" s="29">
        <v>0.4145833333333333</v>
      </c>
      <c r="E70" s="10">
        <f>F70*24</f>
        <v>14.016666666666666</v>
      </c>
      <c r="F70" s="79">
        <f t="shared" ref="F70:F83" si="690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691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5">
        <v>9.08</v>
      </c>
      <c r="V70" s="60">
        <v>4</v>
      </c>
      <c r="W70" s="71">
        <f t="shared" ref="W70:W83" si="692">W69-V69+Y70+AA70+AC70</f>
        <v>265.5</v>
      </c>
      <c r="X70" s="85">
        <f t="shared" ref="X70:X83" si="693">SUM(V70,X69)</f>
        <v>11.5</v>
      </c>
      <c r="Y70" s="33">
        <v>0</v>
      </c>
      <c r="Z70" s="33">
        <f t="shared" si="683"/>
        <v>0</v>
      </c>
      <c r="AA70" s="33">
        <v>0</v>
      </c>
      <c r="AB70" s="33">
        <f t="shared" si="684"/>
        <v>0</v>
      </c>
      <c r="AC70" s="33">
        <v>0</v>
      </c>
      <c r="AD70" s="33">
        <f t="shared" si="685"/>
        <v>0</v>
      </c>
      <c r="AE70" s="22">
        <f t="shared" si="686"/>
        <v>14.016666666666666</v>
      </c>
      <c r="AF70" s="54">
        <f t="shared" ref="AF70:AF82" si="694">((AE70-AE69)*LN(2)/LN(G70/G69))</f>
        <v>17.548432811942998</v>
      </c>
      <c r="AG70" s="167">
        <f t="shared" si="64"/>
        <v>3.949909305224155E-2</v>
      </c>
      <c r="AH70"/>
      <c r="AI70" s="22">
        <f t="shared" si="687"/>
        <v>133015500</v>
      </c>
      <c r="AJ70" s="174">
        <f>LN(AI70/AI69)</f>
        <v>0.53869207128186058</v>
      </c>
      <c r="AK70" s="174">
        <f>LN(AI70/AI69)/(AE70-AE69)</f>
        <v>3.8432252410120854E-2</v>
      </c>
      <c r="AL70" s="167"/>
      <c r="AM70" s="187">
        <f>(G69+G70)/2*(E70-E69)/24</f>
        <v>0.23039895833333332</v>
      </c>
      <c r="AN70" s="187"/>
      <c r="AO70" s="187"/>
      <c r="AP70" s="174"/>
      <c r="AQ70" s="189">
        <f t="shared" ref="AQ70:AQ83" si="695">(N70*W70/1000+AC70*2220/1000+AA70*180.15/1000)/((W70+AA70+AC70)/1000)</f>
        <v>29.4</v>
      </c>
      <c r="AR70" s="189">
        <f t="shared" ref="AR70:AR83" si="696">(O70*W70/1000)/((W70+AA70+AC70)/1000)</f>
        <v>0</v>
      </c>
      <c r="AS70" s="189">
        <f t="shared" ref="AS70:AS83" si="697">(P70*W70/1000)/((W70+AA70+AC70)/1000)</f>
        <v>5.7499999999999991</v>
      </c>
      <c r="AT70" s="189">
        <f t="shared" ref="AT70:AT83" si="698">(Q70*W70/1000+AA70*4.16/1000)/((W70+AA70+AC70)/1000)</f>
        <v>1.86</v>
      </c>
      <c r="AU70" s="189">
        <f t="shared" ref="AU70:AU83" si="699">(R70*W70/1000)/((W70+AA70+AC70)/1000)</f>
        <v>2.4399999999999995</v>
      </c>
      <c r="AV70" s="190" t="s">
        <v>125</v>
      </c>
      <c r="AW70" s="189">
        <f>-(N70-AQ69)</f>
        <v>3.0999999999999943</v>
      </c>
      <c r="AX70" s="189">
        <f>(O70-AR69)</f>
        <v>0</v>
      </c>
      <c r="AY70" s="189">
        <f>-(P70-AS69)</f>
        <v>0.41000000000000014</v>
      </c>
      <c r="AZ70" s="189">
        <f>-(Q70-AT69)</f>
        <v>0.15999999999999992</v>
      </c>
      <c r="BA70" s="189">
        <f>(R70-AU69)</f>
        <v>0.62999999999999989</v>
      </c>
      <c r="BB70" s="190" t="s">
        <v>125</v>
      </c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95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193" t="s">
        <v>62</v>
      </c>
      <c r="EF70" s="12" t="s">
        <v>4</v>
      </c>
      <c r="EG70" s="189"/>
      <c r="EH70" s="189"/>
      <c r="EI70" s="189"/>
      <c r="EJ70" s="189"/>
      <c r="EK70" s="189"/>
      <c r="EL70" s="189"/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95"/>
      <c r="FC70" s="189"/>
      <c r="FD70" s="189"/>
      <c r="FE70" s="189"/>
      <c r="FF70" s="189"/>
      <c r="FG70" s="189"/>
      <c r="FH70" s="189"/>
      <c r="FI70" s="189"/>
      <c r="FJ70" s="189"/>
      <c r="FK70" s="189"/>
      <c r="FL70" s="189"/>
      <c r="FM70" s="189"/>
      <c r="FN70" s="189"/>
      <c r="FO70" s="6"/>
    </row>
    <row r="71" spans="1:171" x14ac:dyDescent="0.2">
      <c r="A71" s="17" t="s">
        <v>62</v>
      </c>
      <c r="B71" s="8" t="s">
        <v>16</v>
      </c>
      <c r="C71" s="28">
        <v>42412</v>
      </c>
      <c r="D71" s="29">
        <v>0.46597222222222223</v>
      </c>
      <c r="E71" s="10">
        <f>F71*24</f>
        <v>39.25</v>
      </c>
      <c r="F71" s="76">
        <f t="shared" si="690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691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5">
        <v>8.9499999999999993</v>
      </c>
      <c r="V71" s="60">
        <v>39</v>
      </c>
      <c r="W71" s="71">
        <f t="shared" si="692"/>
        <v>261.5</v>
      </c>
      <c r="X71" s="85">
        <f t="shared" si="693"/>
        <v>50.5</v>
      </c>
      <c r="Y71" s="33">
        <v>0</v>
      </c>
      <c r="Z71" s="33">
        <f t="shared" si="683"/>
        <v>0</v>
      </c>
      <c r="AA71" s="33">
        <v>0</v>
      </c>
      <c r="AB71" s="33">
        <f t="shared" si="684"/>
        <v>0</v>
      </c>
      <c r="AC71" s="33">
        <v>0</v>
      </c>
      <c r="AD71" s="33">
        <f t="shared" si="685"/>
        <v>0</v>
      </c>
      <c r="AE71" s="22">
        <f t="shared" si="686"/>
        <v>39.25</v>
      </c>
      <c r="AF71" s="54">
        <f t="shared" si="694"/>
        <v>23.947336918518541</v>
      </c>
      <c r="AG71" s="167">
        <f t="shared" si="64"/>
        <v>2.8944645616270286E-2</v>
      </c>
      <c r="AH71"/>
      <c r="AI71" s="22">
        <f t="shared" si="687"/>
        <v>271960000.00000006</v>
      </c>
      <c r="AJ71" s="174">
        <f t="shared" ref="AJ71:AJ83" si="700">LN(AI71/AI70)</f>
        <v>0.71518933387353778</v>
      </c>
      <c r="AK71" s="174">
        <f t="shared" ref="AK71:AK83" si="701">LN(AI71/AI70)/(AE71-AE70)</f>
        <v>2.8343038330523294E-2</v>
      </c>
      <c r="AL71" s="172">
        <f>LN(AI71/AI69)/(AE71-AE69)</f>
        <v>3.1946023061284037E-2</v>
      </c>
      <c r="AM71" s="187">
        <f t="shared" ref="AM71:AM83" si="702">(G70+G71)/2*(E71-E70)/24</f>
        <v>0.81009513888888884</v>
      </c>
      <c r="AN71" s="187">
        <f>AM70+AM71</f>
        <v>1.0404940972222221</v>
      </c>
      <c r="AO71" s="187">
        <f t="shared" ref="AO71" si="703">AM70+AM71</f>
        <v>1.0404940972222221</v>
      </c>
      <c r="AP71" s="174"/>
      <c r="AQ71" s="189">
        <f t="shared" si="695"/>
        <v>30.2</v>
      </c>
      <c r="AR71" s="189">
        <f t="shared" si="696"/>
        <v>0</v>
      </c>
      <c r="AS71" s="189">
        <f t="shared" si="697"/>
        <v>4.5199999999999987</v>
      </c>
      <c r="AT71" s="189">
        <f t="shared" si="698"/>
        <v>1.93</v>
      </c>
      <c r="AU71" s="189">
        <f t="shared" si="699"/>
        <v>3.77</v>
      </c>
      <c r="AV71" s="190" t="s">
        <v>127</v>
      </c>
      <c r="AW71" s="189">
        <f t="shared" ref="AW71:AW83" si="704">-(N71-AQ70)</f>
        <v>-0.80000000000000071</v>
      </c>
      <c r="AX71" s="189">
        <f t="shared" ref="AX71:AX83" si="705">(O71-AR70)</f>
        <v>0</v>
      </c>
      <c r="AY71" s="189">
        <f t="shared" ref="AY71:AY83" si="706">-(P71-AS70)</f>
        <v>1.2299999999999995</v>
      </c>
      <c r="AZ71" s="189">
        <f t="shared" ref="AZ71:AZ83" si="707">-(Q71-AT70)</f>
        <v>-6.999999999999984E-2</v>
      </c>
      <c r="BA71" s="189">
        <f t="shared" ref="BA71:BA83" si="708">(R71-AU70)</f>
        <v>1.3300000000000005</v>
      </c>
      <c r="BB71" s="190" t="s">
        <v>127</v>
      </c>
      <c r="BC71" s="189">
        <f>(AW70+AW71)/$AN71</f>
        <v>2.2104882729659296</v>
      </c>
      <c r="BD71" s="189">
        <f>(AX70+AX71)/$AN71</f>
        <v>0</v>
      </c>
      <c r="BE71" s="189">
        <f>(AY70+AY71)/$AN71</f>
        <v>1.5761742468104929</v>
      </c>
      <c r="BF71" s="189">
        <f>(AZ70+AZ71)/$AN71</f>
        <v>8.6497367203014944E-2</v>
      </c>
      <c r="BG71" s="189">
        <f>(BA70+BA71)/$AN71</f>
        <v>1.8837204413101021</v>
      </c>
      <c r="BH71" s="189">
        <f t="shared" ref="BH71" si="709">(AW70+AW71)/$AN71</f>
        <v>2.2104882729659296</v>
      </c>
      <c r="BI71" s="189">
        <f t="shared" ref="BI71" si="710">(AX70+AX71)/$AN71</f>
        <v>0</v>
      </c>
      <c r="BJ71" s="189">
        <f t="shared" ref="BJ71" si="711">(AY70+AY71)/$AN71</f>
        <v>1.5761742468104929</v>
      </c>
      <c r="BK71" s="189">
        <f t="shared" ref="BK71" si="712">(AZ70+AZ71)/$AN71</f>
        <v>8.6497367203014944E-2</v>
      </c>
      <c r="BL71" s="189">
        <f t="shared" ref="BL71" si="713">(BA70+BA71)/$AN71</f>
        <v>1.8837204413101021</v>
      </c>
      <c r="BN71" s="189">
        <v>0.984239590142306</v>
      </c>
      <c r="BO71" s="189">
        <v>2.0603680434122622</v>
      </c>
      <c r="BP71" s="189">
        <v>1.6825838348132198</v>
      </c>
      <c r="BQ71" s="189">
        <v>4.7588549540523744</v>
      </c>
      <c r="BR71" s="189">
        <v>0.10564647848474447</v>
      </c>
      <c r="BS71" s="189">
        <v>2.0967343368711742</v>
      </c>
      <c r="BT71" s="189">
        <v>5.2090975485196287</v>
      </c>
      <c r="BU71" s="189">
        <v>0.19850347233715737</v>
      </c>
      <c r="BV71" s="189">
        <v>1.0441500704874693</v>
      </c>
      <c r="BW71" s="189">
        <v>1.3722685785578934</v>
      </c>
      <c r="BX71" s="189">
        <v>2.4441055790366009</v>
      </c>
      <c r="BY71" s="189">
        <v>3.5770662238954811</v>
      </c>
      <c r="BZ71" s="189">
        <v>2.751660096419382</v>
      </c>
      <c r="CA71" s="189">
        <v>0.7993890375148428</v>
      </c>
      <c r="CB71" s="189">
        <v>1.4081391555033511</v>
      </c>
      <c r="CC71" s="189">
        <v>5.840471936395482</v>
      </c>
      <c r="CD71" s="189">
        <v>4.5235469194856996</v>
      </c>
      <c r="CE71" s="189">
        <v>2.7647009026338467</v>
      </c>
      <c r="CF71" s="189">
        <v>0.92473112630473586</v>
      </c>
      <c r="CG71" s="189">
        <v>0.80279852210926927</v>
      </c>
      <c r="CH71" s="189">
        <v>2.8330516146570925</v>
      </c>
      <c r="CI71" s="189">
        <v>35.057457834836782</v>
      </c>
      <c r="CJ71" s="189">
        <v>0.27452887355805988</v>
      </c>
      <c r="CK71" s="189">
        <v>4.7591051933113922E-2</v>
      </c>
      <c r="CL71" s="189">
        <v>0</v>
      </c>
      <c r="CM71" s="189">
        <v>0</v>
      </c>
      <c r="CN71" s="189">
        <v>0.5925479223927933</v>
      </c>
      <c r="CO71" s="189">
        <v>0</v>
      </c>
      <c r="CP71" s="189">
        <v>0</v>
      </c>
      <c r="CQ71" s="189">
        <v>0</v>
      </c>
      <c r="CR71" s="189">
        <v>1.5345660541205408</v>
      </c>
      <c r="CS71" s="189">
        <v>0.9692352538147001</v>
      </c>
      <c r="CT71" s="189">
        <v>2.2491574950832747</v>
      </c>
      <c r="CU71" s="189">
        <v>0</v>
      </c>
      <c r="CW71" s="189">
        <f t="shared" ref="CW71:DQ71" si="714">(BN71*$W71/1000+($AB72-$AB70)*BN$18/1000)/(($W71+$AA71+$AC71)/1000)</f>
        <v>0.99471662332474131</v>
      </c>
      <c r="CX71" s="189">
        <f t="shared" si="714"/>
        <v>2.1540060776114478</v>
      </c>
      <c r="CY71" s="189">
        <f t="shared" si="714"/>
        <v>1.7487623001166666</v>
      </c>
      <c r="CZ71" s="189">
        <f t="shared" si="714"/>
        <v>5.0250403318349219</v>
      </c>
      <c r="DA71" s="189">
        <f t="shared" si="714"/>
        <v>0.11543758165327775</v>
      </c>
      <c r="DB71" s="189">
        <f t="shared" si="714"/>
        <v>2.1603986044440489</v>
      </c>
      <c r="DC71" s="189">
        <f t="shared" si="714"/>
        <v>5.2090975485196287</v>
      </c>
      <c r="DD71" s="189">
        <f t="shared" si="714"/>
        <v>0.20627477785974746</v>
      </c>
      <c r="DE71" s="189">
        <f t="shared" si="714"/>
        <v>1.0924811230953282</v>
      </c>
      <c r="DF71" s="189">
        <f t="shared" si="714"/>
        <v>1.4047914040642018</v>
      </c>
      <c r="DG71" s="189">
        <f t="shared" si="714"/>
        <v>2.5756663383833547</v>
      </c>
      <c r="DH71" s="189">
        <f t="shared" si="714"/>
        <v>3.7582368402310653</v>
      </c>
      <c r="DI71" s="189">
        <f t="shared" si="714"/>
        <v>2.886687450281114</v>
      </c>
      <c r="DJ71" s="189">
        <f t="shared" si="714"/>
        <v>0.85553772125227634</v>
      </c>
      <c r="DK71" s="189">
        <f t="shared" si="714"/>
        <v>1.4681699041258294</v>
      </c>
      <c r="DL71" s="189">
        <f t="shared" si="714"/>
        <v>6.0088726300698294</v>
      </c>
      <c r="DM71" s="189">
        <f t="shared" si="714"/>
        <v>4.7541930339272902</v>
      </c>
      <c r="DN71" s="189">
        <f t="shared" si="714"/>
        <v>2.8737690935839018</v>
      </c>
      <c r="DO71" s="189">
        <f t="shared" si="714"/>
        <v>0.97653835552041601</v>
      </c>
      <c r="DP71" s="189">
        <f t="shared" si="714"/>
        <v>0.83097656816405463</v>
      </c>
      <c r="DQ71" s="189">
        <f t="shared" si="714"/>
        <v>2.9594493337061025</v>
      </c>
      <c r="DR71" s="195">
        <f>(CI71*$W71/1000+($AB72-$AB70)*CI$18/1000+2220*(AD72-AD70)/1000)/(($W71+$AA71+$AC71)/1000)</f>
        <v>47.151504035342668</v>
      </c>
      <c r="DS71" s="189">
        <f t="shared" ref="DS71:ED71" si="715">(CJ71*$W71/1000+($AB72-$AB70)*CJ$18/1000)/(($W71+$AA71+$AC71)/1000)</f>
        <v>0.28816720207702656</v>
      </c>
      <c r="DT71" s="189">
        <f t="shared" si="715"/>
        <v>4.7591051933113915E-2</v>
      </c>
      <c r="DU71" s="189">
        <f t="shared" si="715"/>
        <v>8.119297318364007E-4</v>
      </c>
      <c r="DV71" s="189">
        <f t="shared" si="715"/>
        <v>0</v>
      </c>
      <c r="DW71" s="189">
        <f t="shared" si="715"/>
        <v>0.5925479223927933</v>
      </c>
      <c r="DX71" s="189">
        <f t="shared" si="715"/>
        <v>0</v>
      </c>
      <c r="DY71" s="189">
        <f t="shared" si="715"/>
        <v>0</v>
      </c>
      <c r="DZ71" s="189">
        <f t="shared" si="715"/>
        <v>0</v>
      </c>
      <c r="EA71" s="189">
        <f t="shared" si="715"/>
        <v>1.5798099464508684</v>
      </c>
      <c r="EB71" s="189">
        <f t="shared" si="715"/>
        <v>0.97092094483978508</v>
      </c>
      <c r="EC71" s="189">
        <f t="shared" si="715"/>
        <v>2.2491574950832742</v>
      </c>
      <c r="ED71" s="189">
        <f t="shared" si="715"/>
        <v>0</v>
      </c>
      <c r="EE71" s="193" t="s">
        <v>62</v>
      </c>
      <c r="EF71" s="12" t="s">
        <v>16</v>
      </c>
      <c r="EG71" s="189">
        <f t="shared" ref="EG71" si="716">BN71-CW69</f>
        <v>0.984239590142306</v>
      </c>
      <c r="EH71" s="189">
        <f t="shared" ref="EH71" si="717">BO71-CX69</f>
        <v>-5.2422255858349587E-2</v>
      </c>
      <c r="EI71" s="189">
        <f t="shared" ref="EI71" si="718">BP71-CY69</f>
        <v>0.20919754949676506</v>
      </c>
      <c r="EJ71" s="189">
        <f t="shared" ref="EJ71" si="719">BQ71-CZ69</f>
        <v>-1.4612036468656449</v>
      </c>
      <c r="EK71" s="189">
        <f t="shared" ref="EK71" si="720">BR71-DA69</f>
        <v>-8.1659688688882667E-2</v>
      </c>
      <c r="EL71" s="189">
        <f t="shared" ref="EL71" si="721">BS71-DB69</f>
        <v>0.17786957952249716</v>
      </c>
      <c r="EM71" s="189">
        <f t="shared" ref="EM71" si="722">BT71-DC69</f>
        <v>-2.5537125847212758</v>
      </c>
      <c r="EN71" s="189">
        <f t="shared" ref="EN71" si="723">BU71-DD69</f>
        <v>0.19850347233715737</v>
      </c>
      <c r="EO71" s="189">
        <f t="shared" ref="EO71" si="724">BV71-DE69</f>
        <v>-4.5046534142485939E-2</v>
      </c>
      <c r="EP71" s="189">
        <f t="shared" ref="EP71" si="725">BW71-DF69</f>
        <v>6.1525923390979287E-3</v>
      </c>
      <c r="EQ71" s="189">
        <f t="shared" ref="EQ71" si="726">BX71-DG69</f>
        <v>-4.8434409168569115E-2</v>
      </c>
      <c r="ER71" s="189">
        <f t="shared" ref="ER71" si="727">BY71-DH69</f>
        <v>-9.5514790593387744E-2</v>
      </c>
      <c r="ES71" s="189">
        <f t="shared" ref="ES71" si="728">BZ71-DI69</f>
        <v>-9.8742822534617858E-2</v>
      </c>
      <c r="ET71" s="189">
        <f t="shared" ref="ET71" si="729">CA71-DJ69</f>
        <v>-5.599545368993164E-2</v>
      </c>
      <c r="EU71" s="189">
        <f t="shared" ref="EU71" si="730">CB71-DK69</f>
        <v>3.4236200779064418E-2</v>
      </c>
      <c r="EV71" s="189">
        <f t="shared" ref="EV71" si="731">CC71-DL69</f>
        <v>0.69422974193709486</v>
      </c>
      <c r="EW71" s="189">
        <f t="shared" ref="EW71" si="732">CD71-DM69</f>
        <v>-0.77689248312568449</v>
      </c>
      <c r="EX71" s="189">
        <f t="shared" ref="EX71" si="733">CE71-DN69</f>
        <v>-8.9856049532014204E-2</v>
      </c>
      <c r="EY71" s="189">
        <f t="shared" ref="EY71" si="734">CF71-DO69</f>
        <v>-2.2502151538091542E-2</v>
      </c>
      <c r="EZ71" s="189">
        <f t="shared" ref="EZ71" si="735">CG71-DP69</f>
        <v>-4.9922640391398376E-2</v>
      </c>
      <c r="FA71" s="189">
        <f>CH71-DQ69</f>
        <v>-0.10550529411034493</v>
      </c>
      <c r="FB71" s="195">
        <f>CI71-DR69</f>
        <v>-4.135138658448767E-2</v>
      </c>
      <c r="FC71" s="189">
        <f t="shared" ref="FC71" si="736">CJ71-DS69</f>
        <v>0.1578917219772894</v>
      </c>
      <c r="FD71" s="189">
        <f t="shared" ref="FD71" si="737">CK71-DT69</f>
        <v>4.7591051933113922E-2</v>
      </c>
      <c r="FE71" s="189">
        <f t="shared" ref="FE71" si="738">CL71-DU69</f>
        <v>0</v>
      </c>
      <c r="FF71" s="189">
        <f t="shared" ref="FF71" si="739">CM71-DV69</f>
        <v>0</v>
      </c>
      <c r="FG71" s="189">
        <f t="shared" ref="FG71" si="740">CN71-DW69</f>
        <v>0.5925479223927933</v>
      </c>
      <c r="FH71" s="189">
        <f t="shared" ref="FH71" si="741">CO71-DX69</f>
        <v>0</v>
      </c>
      <c r="FI71" s="189">
        <f t="shared" ref="FI71" si="742">CP71-DY69</f>
        <v>0</v>
      </c>
      <c r="FJ71" s="189">
        <f t="shared" ref="FJ71" si="743">CQ71-DZ69</f>
        <v>0</v>
      </c>
      <c r="FK71" s="189">
        <f t="shared" ref="FK71" si="744">CR71-EA69</f>
        <v>0.45334852754420285</v>
      </c>
      <c r="FL71" s="189">
        <f t="shared" ref="FL71" si="745">CS71-EB69</f>
        <v>0.86120887644430311</v>
      </c>
      <c r="FM71" s="189">
        <f t="shared" ref="FM71" si="746">CT71-EC69</f>
        <v>1.5180332628494395</v>
      </c>
      <c r="FN71" s="189">
        <f t="shared" ref="FN71" si="747">CU71-ED69</f>
        <v>0</v>
      </c>
      <c r="FO71" s="199">
        <f>BA70+BA71</f>
        <v>1.9600000000000004</v>
      </c>
    </row>
    <row r="72" spans="1:171" x14ac:dyDescent="0.2">
      <c r="A72" s="17" t="s">
        <v>62</v>
      </c>
      <c r="B72" s="8" t="s">
        <v>17</v>
      </c>
      <c r="C72" s="28">
        <v>42413</v>
      </c>
      <c r="D72" s="29">
        <v>0.37638888888888888</v>
      </c>
      <c r="E72" s="10">
        <f t="shared" ref="E72:E82" si="748">F72*24</f>
        <v>61.1</v>
      </c>
      <c r="F72" s="76">
        <f t="shared" si="690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691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5">
        <v>8.89</v>
      </c>
      <c r="V72" s="60">
        <v>4</v>
      </c>
      <c r="W72" s="71">
        <f t="shared" si="692"/>
        <v>227.6</v>
      </c>
      <c r="X72" s="85">
        <f t="shared" si="693"/>
        <v>54.5</v>
      </c>
      <c r="Y72" s="33">
        <v>0</v>
      </c>
      <c r="Z72" s="33">
        <f t="shared" si="683"/>
        <v>0</v>
      </c>
      <c r="AA72" s="33">
        <v>4</v>
      </c>
      <c r="AB72" s="33">
        <f t="shared" si="684"/>
        <v>4</v>
      </c>
      <c r="AC72" s="33">
        <v>1.1000000000000001</v>
      </c>
      <c r="AD72" s="33">
        <f t="shared" si="685"/>
        <v>1.1000000000000001</v>
      </c>
      <c r="AE72" s="22">
        <f t="shared" si="686"/>
        <v>61.1</v>
      </c>
      <c r="AF72" s="54">
        <f t="shared" si="694"/>
        <v>14.341392493514295</v>
      </c>
      <c r="AG72" s="167">
        <f t="shared" si="64"/>
        <v>4.8331930171593304E-2</v>
      </c>
      <c r="AH72"/>
      <c r="AI72" s="22">
        <f t="shared" si="687"/>
        <v>680524000</v>
      </c>
      <c r="AJ72" s="174">
        <f t="shared" si="700"/>
        <v>0.91720809299651185</v>
      </c>
      <c r="AK72" s="174">
        <f t="shared" si="701"/>
        <v>4.1977487093661864E-2</v>
      </c>
      <c r="AL72" s="172"/>
      <c r="AM72" s="187">
        <f t="shared" si="702"/>
        <v>1.8344895833333335</v>
      </c>
      <c r="AN72" s="187"/>
      <c r="AO72" s="187"/>
      <c r="AP72" s="174"/>
      <c r="AQ72" s="189">
        <f t="shared" si="695"/>
        <v>42.835582294800169</v>
      </c>
      <c r="AR72" s="189">
        <f t="shared" si="696"/>
        <v>0</v>
      </c>
      <c r="AS72" s="189">
        <f t="shared" si="697"/>
        <v>3.3548259561667386</v>
      </c>
      <c r="AT72" s="189">
        <f t="shared" si="698"/>
        <v>2.4580318006016326</v>
      </c>
      <c r="AU72" s="189">
        <f t="shared" si="699"/>
        <v>5.6631027073485187</v>
      </c>
      <c r="AV72" s="190" t="s">
        <v>126</v>
      </c>
      <c r="AW72" s="189">
        <f t="shared" si="704"/>
        <v>0.30000000000000071</v>
      </c>
      <c r="AX72" s="189">
        <f t="shared" si="705"/>
        <v>0</v>
      </c>
      <c r="AY72" s="189">
        <f t="shared" si="706"/>
        <v>1.0899999999999985</v>
      </c>
      <c r="AZ72" s="189">
        <f t="shared" si="707"/>
        <v>-0.51</v>
      </c>
      <c r="BA72" s="189">
        <f t="shared" si="708"/>
        <v>2.02</v>
      </c>
      <c r="BB72" s="190" t="s">
        <v>126</v>
      </c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95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193" t="s">
        <v>62</v>
      </c>
      <c r="EF72" s="12" t="s">
        <v>17</v>
      </c>
      <c r="EG72" s="189"/>
      <c r="EH72" s="189"/>
      <c r="EI72" s="189"/>
      <c r="EJ72" s="189"/>
      <c r="EK72" s="189"/>
      <c r="EL72" s="189"/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95"/>
      <c r="FC72" s="189"/>
      <c r="FD72" s="189"/>
      <c r="FE72" s="189"/>
      <c r="FF72" s="189"/>
      <c r="FG72" s="189"/>
      <c r="FH72" s="189"/>
      <c r="FI72" s="189"/>
      <c r="FJ72" s="189"/>
      <c r="FK72" s="189"/>
      <c r="FL72" s="189"/>
      <c r="FM72" s="189"/>
      <c r="FN72" s="189"/>
      <c r="FO72" s="6"/>
    </row>
    <row r="73" spans="1:171" x14ac:dyDescent="0.2">
      <c r="A73" s="17" t="s">
        <v>62</v>
      </c>
      <c r="B73" s="8" t="s">
        <v>18</v>
      </c>
      <c r="C73" s="28">
        <v>42414</v>
      </c>
      <c r="D73" s="29">
        <v>0.41875000000000001</v>
      </c>
      <c r="E73" s="10">
        <f t="shared" si="748"/>
        <v>86.116666666666674</v>
      </c>
      <c r="F73" s="76">
        <f t="shared" si="690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691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5">
        <v>5.25</v>
      </c>
      <c r="V73" s="60">
        <v>10</v>
      </c>
      <c r="W73" s="71">
        <f t="shared" si="692"/>
        <v>231.6</v>
      </c>
      <c r="X73" s="85">
        <f t="shared" si="693"/>
        <v>64.5</v>
      </c>
      <c r="Y73" s="33">
        <v>0</v>
      </c>
      <c r="Z73" s="33">
        <f t="shared" si="683"/>
        <v>0</v>
      </c>
      <c r="AA73" s="33">
        <v>8</v>
      </c>
      <c r="AB73" s="33">
        <f t="shared" si="684"/>
        <v>12</v>
      </c>
      <c r="AC73" s="33">
        <v>0</v>
      </c>
      <c r="AD73" s="33">
        <f t="shared" si="685"/>
        <v>1.1000000000000001</v>
      </c>
      <c r="AE73" s="22">
        <f t="shared" si="686"/>
        <v>86.116666666666674</v>
      </c>
      <c r="AF73" s="54">
        <f t="shared" si="694"/>
        <v>21.816497716200736</v>
      </c>
      <c r="AG73" s="167">
        <f t="shared" si="64"/>
        <v>3.1771698169739702E-2</v>
      </c>
      <c r="AH73"/>
      <c r="AI73" s="22">
        <f t="shared" si="687"/>
        <v>1533192000</v>
      </c>
      <c r="AJ73" s="174">
        <f t="shared" si="700"/>
        <v>0.81224402599298606</v>
      </c>
      <c r="AK73" s="174">
        <f t="shared" si="701"/>
        <v>3.2468115629299903E-2</v>
      </c>
      <c r="AL73" s="172">
        <f>LN(AI73/AI71)/(AE73-AE71)</f>
        <v>3.6901538812009194E-2</v>
      </c>
      <c r="AM73" s="187">
        <f t="shared" si="702"/>
        <v>5.0085451388888904</v>
      </c>
      <c r="AN73" s="187">
        <f>AM72+AM73</f>
        <v>6.8430347222222236</v>
      </c>
      <c r="AO73" s="187">
        <f t="shared" ref="AO73" si="749">AM72+AM73</f>
        <v>6.8430347222222236</v>
      </c>
      <c r="AP73" s="174"/>
      <c r="AQ73" s="189">
        <f t="shared" si="695"/>
        <v>38.49315525876461</v>
      </c>
      <c r="AR73" s="189">
        <f t="shared" si="696"/>
        <v>0</v>
      </c>
      <c r="AS73" s="189">
        <f t="shared" si="697"/>
        <v>1.3049248747913191</v>
      </c>
      <c r="AT73" s="189">
        <f t="shared" si="698"/>
        <v>2.4394323873121864</v>
      </c>
      <c r="AU73" s="189">
        <f t="shared" si="699"/>
        <v>7.8585475792988309</v>
      </c>
      <c r="AV73" s="190" t="s">
        <v>128</v>
      </c>
      <c r="AW73" s="189">
        <f t="shared" si="704"/>
        <v>9.2355822948001673</v>
      </c>
      <c r="AX73" s="189">
        <f t="shared" si="705"/>
        <v>0</v>
      </c>
      <c r="AY73" s="189">
        <f t="shared" si="706"/>
        <v>2.0048259561667385</v>
      </c>
      <c r="AZ73" s="189">
        <f t="shared" si="707"/>
        <v>7.8031800601632728E-2</v>
      </c>
      <c r="BA73" s="189">
        <f t="shared" si="708"/>
        <v>2.4668972926514821</v>
      </c>
      <c r="BB73" s="190" t="s">
        <v>128</v>
      </c>
      <c r="BC73" s="189">
        <f>(AW72+AW73)/$AN73</f>
        <v>1.3934727327678327</v>
      </c>
      <c r="BD73" s="189">
        <f>(AX72+AX73)/$AN73</f>
        <v>0</v>
      </c>
      <c r="BE73" s="189">
        <f>(AY72+AY73)/$AN73</f>
        <v>0.45225927995316612</v>
      </c>
      <c r="BF73" s="189">
        <f>(AZ72+AZ73)/$AN73</f>
        <v>-6.3125238572235232E-2</v>
      </c>
      <c r="BG73" s="189">
        <f>(BA72+BA73)/$AN73</f>
        <v>0.65568822529580806</v>
      </c>
      <c r="BH73" s="189">
        <f t="shared" ref="BH73" si="750">(AW72+AW73)/$AN73</f>
        <v>1.3934727327678327</v>
      </c>
      <c r="BI73" s="189">
        <f t="shared" ref="BI73" si="751">(AX72+AX73)/$AN73</f>
        <v>0</v>
      </c>
      <c r="BJ73" s="189">
        <f t="shared" ref="BJ73" si="752">(AY72+AY73)/$AN73</f>
        <v>0.45225927995316612</v>
      </c>
      <c r="BK73" s="189">
        <f t="shared" ref="BK73" si="753">(AZ72+AZ73)/$AN73</f>
        <v>-6.3125238572235232E-2</v>
      </c>
      <c r="BL73" s="189">
        <f t="shared" ref="BL73" si="754">(BA72+BA73)/$AN73</f>
        <v>0.65568822529580806</v>
      </c>
      <c r="BN73" s="189">
        <v>3.9778297058474528</v>
      </c>
      <c r="BO73" s="189">
        <v>1.4008658140106327</v>
      </c>
      <c r="BP73" s="189">
        <v>2.1274596362746943</v>
      </c>
      <c r="BQ73" s="189">
        <v>0.71936179538001022</v>
      </c>
      <c r="BR73" s="189">
        <v>0</v>
      </c>
      <c r="BS73" s="189">
        <v>2.5926424580398755</v>
      </c>
      <c r="BT73" s="189">
        <v>1.0355703781118712</v>
      </c>
      <c r="BU73" s="189">
        <v>0.87791450167645169</v>
      </c>
      <c r="BV73" s="189">
        <v>0.81308822527396063</v>
      </c>
      <c r="BW73" s="189">
        <v>1.3304470268833808</v>
      </c>
      <c r="BX73" s="189">
        <v>1.9424083654379376</v>
      </c>
      <c r="BY73" s="189">
        <v>2.7473375343695512</v>
      </c>
      <c r="BZ73" s="189">
        <v>1.8685400938320236</v>
      </c>
      <c r="CA73" s="189">
        <v>0.57355358632927622</v>
      </c>
      <c r="CB73" s="189">
        <v>1.0559983479947546</v>
      </c>
      <c r="CC73" s="189">
        <v>4.4263945464836567</v>
      </c>
      <c r="CD73" s="189">
        <v>2.0602292900627934</v>
      </c>
      <c r="CE73" s="189">
        <v>2.1303783489254271</v>
      </c>
      <c r="CF73" s="189">
        <v>0.80794043650786174</v>
      </c>
      <c r="CG73" s="189">
        <v>0.55131016823177315</v>
      </c>
      <c r="CH73" s="189">
        <v>2.2293586108434549</v>
      </c>
      <c r="CI73" s="189">
        <v>37.461967155817781</v>
      </c>
      <c r="CJ73" s="189">
        <v>0.38957180140982001</v>
      </c>
      <c r="CK73" s="189">
        <v>0.11142404825801505</v>
      </c>
      <c r="CL73" s="189">
        <v>0</v>
      </c>
      <c r="CM73" s="189">
        <v>0.24409770418767651</v>
      </c>
      <c r="CN73" s="189">
        <v>1.7281041837029449</v>
      </c>
      <c r="CO73" s="189">
        <v>0</v>
      </c>
      <c r="CP73" s="189">
        <v>0</v>
      </c>
      <c r="CQ73" s="189">
        <v>0</v>
      </c>
      <c r="CR73" s="189">
        <v>3.7242105103419778</v>
      </c>
      <c r="CS73" s="189">
        <v>1.0705429659347305</v>
      </c>
      <c r="CT73" s="189">
        <v>2.7079946520467626</v>
      </c>
      <c r="CU73" s="189">
        <v>0</v>
      </c>
      <c r="CW73" s="189">
        <f t="shared" ref="CW73:DQ73" si="755">(BN73*$W73/1000+($AB74-$AB72)*BN$18/1000)/(($W73+$AA73+$AC73)/1000)</f>
        <v>3.9039025141355799</v>
      </c>
      <c r="CX73" s="189">
        <f t="shared" si="755"/>
        <v>1.8804056933712885</v>
      </c>
      <c r="CY73" s="189">
        <f t="shared" si="755"/>
        <v>2.4283966838355742</v>
      </c>
      <c r="CZ73" s="189">
        <f t="shared" si="755"/>
        <v>2.1914970563614857</v>
      </c>
      <c r="DA73" s="189">
        <f t="shared" si="755"/>
        <v>5.5033069343251209E-2</v>
      </c>
      <c r="DB73" s="189">
        <f t="shared" si="755"/>
        <v>2.8639159183185097</v>
      </c>
      <c r="DC73" s="189">
        <f t="shared" si="755"/>
        <v>1.0009937377742462</v>
      </c>
      <c r="DD73" s="189">
        <f t="shared" si="755"/>
        <v>0.89228217870691295</v>
      </c>
      <c r="DE73" s="189">
        <f t="shared" si="755"/>
        <v>1.0575954499030393</v>
      </c>
      <c r="DF73" s="189">
        <f t="shared" si="755"/>
        <v>1.4688265175549851</v>
      </c>
      <c r="DG73" s="189">
        <f t="shared" si="755"/>
        <v>2.617019787423553</v>
      </c>
      <c r="DH73" s="189">
        <f t="shared" si="755"/>
        <v>3.6739164075314195</v>
      </c>
      <c r="DI73" s="189">
        <f t="shared" si="755"/>
        <v>2.5651026663645142</v>
      </c>
      <c r="DJ73" s="189">
        <f t="shared" si="755"/>
        <v>0.86999936018428903</v>
      </c>
      <c r="DK73" s="189">
        <f t="shared" si="755"/>
        <v>1.3581557902094838</v>
      </c>
      <c r="DL73" s="189">
        <f t="shared" si="755"/>
        <v>5.2251352301928256</v>
      </c>
      <c r="DM73" s="189">
        <f t="shared" si="755"/>
        <v>3.2878380302583232</v>
      </c>
      <c r="DN73" s="189">
        <f t="shared" si="755"/>
        <v>2.6722891697343116</v>
      </c>
      <c r="DO73" s="189">
        <f t="shared" si="755"/>
        <v>1.0721581630246559</v>
      </c>
      <c r="DP73" s="189">
        <f t="shared" si="755"/>
        <v>0.69128344756097404</v>
      </c>
      <c r="DQ73" s="189">
        <f t="shared" si="755"/>
        <v>2.8653690419767233</v>
      </c>
      <c r="DR73" s="195">
        <f>(CI73*$W73/1000+($AB74-$AB72)*CI$18/1000+2220*(AD74-AD72)/1000)/(($W73+$AA73+$AC73)/1000)</f>
        <v>58.185500678896844</v>
      </c>
      <c r="DS73" s="189">
        <f t="shared" ref="DS73:ED73" si="756">(CJ73*$W73/1000+($AB74-$AB72)*CJ$18/1000)/(($W73+$AA73+$AC73)/1000)</f>
        <v>0.45322164933731074</v>
      </c>
      <c r="DT73" s="189">
        <f t="shared" si="756"/>
        <v>0.10770371275691271</v>
      </c>
      <c r="DU73" s="189">
        <f t="shared" si="756"/>
        <v>4.5636313360074166E-3</v>
      </c>
      <c r="DV73" s="189">
        <f t="shared" si="756"/>
        <v>0.23594753042514974</v>
      </c>
      <c r="DW73" s="189">
        <f t="shared" si="756"/>
        <v>1.6704045448480884</v>
      </c>
      <c r="DX73" s="189">
        <f t="shared" si="756"/>
        <v>0</v>
      </c>
      <c r="DY73" s="189">
        <f t="shared" si="756"/>
        <v>0</v>
      </c>
      <c r="DZ73" s="189">
        <f t="shared" si="756"/>
        <v>0</v>
      </c>
      <c r="EA73" s="189">
        <f t="shared" si="756"/>
        <v>3.854166256651764</v>
      </c>
      <c r="EB73" s="189">
        <f t="shared" si="756"/>
        <v>1.0442734271963328</v>
      </c>
      <c r="EC73" s="189">
        <f t="shared" si="756"/>
        <v>2.6175774683390243</v>
      </c>
      <c r="ED73" s="189">
        <f t="shared" si="756"/>
        <v>0</v>
      </c>
      <c r="EE73" s="193" t="s">
        <v>62</v>
      </c>
      <c r="EF73" s="12" t="s">
        <v>18</v>
      </c>
      <c r="EG73" s="189">
        <f t="shared" ref="EG73" si="757">BN73-CW71</f>
        <v>2.9831130825227117</v>
      </c>
      <c r="EH73" s="189">
        <f t="shared" ref="EH73" si="758">BO73-CX71</f>
        <v>-0.7531402636008151</v>
      </c>
      <c r="EI73" s="189">
        <f t="shared" ref="EI73" si="759">BP73-CY71</f>
        <v>0.3786973361580277</v>
      </c>
      <c r="EJ73" s="189">
        <f t="shared" ref="EJ73" si="760">BQ73-CZ71</f>
        <v>-4.3056785364549119</v>
      </c>
      <c r="EK73" s="189">
        <f t="shared" ref="EK73" si="761">BR73-DA71</f>
        <v>-0.11543758165327775</v>
      </c>
      <c r="EL73" s="189">
        <f t="shared" ref="EL73" si="762">BS73-DB71</f>
        <v>0.43224385359582662</v>
      </c>
      <c r="EM73" s="189">
        <f t="shared" ref="EM73" si="763">BT73-DC71</f>
        <v>-4.1735271704077572</v>
      </c>
      <c r="EN73" s="189">
        <f t="shared" ref="EN73" si="764">BU73-DD71</f>
        <v>0.67163972381670423</v>
      </c>
      <c r="EO73" s="189">
        <f t="shared" ref="EO73" si="765">BV73-DE71</f>
        <v>-0.27939289782136756</v>
      </c>
      <c r="EP73" s="189">
        <f t="shared" ref="EP73" si="766">BW73-DF71</f>
        <v>-7.4344377180820986E-2</v>
      </c>
      <c r="EQ73" s="189">
        <f t="shared" ref="EQ73" si="767">BX73-DG71</f>
        <v>-0.63325797294541708</v>
      </c>
      <c r="ER73" s="189">
        <f t="shared" ref="ER73" si="768">BY73-DH71</f>
        <v>-1.0108993058615141</v>
      </c>
      <c r="ES73" s="189">
        <f t="shared" ref="ES73" si="769">BZ73-DI71</f>
        <v>-1.0181473564490904</v>
      </c>
      <c r="ET73" s="189">
        <f t="shared" ref="ET73" si="770">CA73-DJ71</f>
        <v>-0.28198413492300012</v>
      </c>
      <c r="EU73" s="189">
        <f t="shared" ref="EU73" si="771">CB73-DK71</f>
        <v>-0.41217155613107481</v>
      </c>
      <c r="EV73" s="189">
        <f t="shared" ref="EV73" si="772">CC73-DL71</f>
        <v>-1.5824780835861727</v>
      </c>
      <c r="EW73" s="189">
        <f t="shared" ref="EW73" si="773">CD73-DM71</f>
        <v>-2.6939637438644968</v>
      </c>
      <c r="EX73" s="189">
        <f t="shared" ref="EX73" si="774">CE73-DN71</f>
        <v>-0.74339074465847466</v>
      </c>
      <c r="EY73" s="189">
        <f t="shared" ref="EY73" si="775">CF73-DO71</f>
        <v>-0.16859791901255428</v>
      </c>
      <c r="EZ73" s="189">
        <f t="shared" ref="EZ73" si="776">CG73-DP71</f>
        <v>-0.27966639993228148</v>
      </c>
      <c r="FA73" s="189">
        <f t="shared" ref="FA73" si="777">CH73-DQ71</f>
        <v>-0.73009072286264765</v>
      </c>
      <c r="FB73" s="195">
        <f>CI73-DR71</f>
        <v>-9.6895368795248871</v>
      </c>
      <c r="FC73" s="189">
        <f t="shared" ref="FC73" si="778">CJ73-DS71</f>
        <v>0.10140459933279344</v>
      </c>
      <c r="FD73" s="189">
        <f t="shared" ref="FD73" si="779">CK73-DT71</f>
        <v>6.3832996324901137E-2</v>
      </c>
      <c r="FE73" s="189">
        <f t="shared" ref="FE73" si="780">CL73-DU71</f>
        <v>-8.119297318364007E-4</v>
      </c>
      <c r="FF73" s="189">
        <f t="shared" ref="FF73" si="781">CM73-DV71</f>
        <v>0.24409770418767651</v>
      </c>
      <c r="FG73" s="189">
        <f t="shared" ref="FG73" si="782">CN73-DW71</f>
        <v>1.1355562613101515</v>
      </c>
      <c r="FH73" s="189">
        <f t="shared" ref="FH73" si="783">CO73-DX71</f>
        <v>0</v>
      </c>
      <c r="FI73" s="189">
        <f t="shared" ref="FI73" si="784">CP73-DY71</f>
        <v>0</v>
      </c>
      <c r="FJ73" s="189">
        <f t="shared" ref="FJ73" si="785">CQ73-DZ71</f>
        <v>0</v>
      </c>
      <c r="FK73" s="189">
        <f t="shared" ref="FK73" si="786">CR73-EA71</f>
        <v>2.1444005638911094</v>
      </c>
      <c r="FL73" s="189">
        <f t="shared" ref="FL73" si="787">CS73-EB71</f>
        <v>9.9622021094945445E-2</v>
      </c>
      <c r="FM73" s="189">
        <f t="shared" ref="FM73" si="788">CT73-EC71</f>
        <v>0.45883715696348837</v>
      </c>
      <c r="FN73" s="189">
        <f t="shared" ref="FN73" si="789">CU73-ED71</f>
        <v>0</v>
      </c>
      <c r="FO73" s="199">
        <f>BA72+BA73</f>
        <v>4.4868972926514825</v>
      </c>
    </row>
    <row r="74" spans="1:171" x14ac:dyDescent="0.2">
      <c r="A74" s="17" t="s">
        <v>62</v>
      </c>
      <c r="B74" s="12" t="s">
        <v>19</v>
      </c>
      <c r="C74" s="28">
        <v>42415</v>
      </c>
      <c r="D74" s="29">
        <v>0.42430555555555555</v>
      </c>
      <c r="E74" s="10">
        <f t="shared" si="748"/>
        <v>110.25</v>
      </c>
      <c r="F74" s="76">
        <f t="shared" si="690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691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5">
        <v>7.45</v>
      </c>
      <c r="V74" s="60">
        <v>4</v>
      </c>
      <c r="W74" s="71">
        <f t="shared" si="692"/>
        <v>234.89999999999998</v>
      </c>
      <c r="X74" s="85">
        <f t="shared" si="693"/>
        <v>68.5</v>
      </c>
      <c r="Y74" s="33">
        <v>0</v>
      </c>
      <c r="Z74" s="33">
        <f t="shared" si="683"/>
        <v>0</v>
      </c>
      <c r="AA74" s="33">
        <v>12.6</v>
      </c>
      <c r="AB74" s="33">
        <f t="shared" si="684"/>
        <v>24.6</v>
      </c>
      <c r="AC74" s="33">
        <v>0.7</v>
      </c>
      <c r="AD74" s="33">
        <f t="shared" si="685"/>
        <v>1.8</v>
      </c>
      <c r="AE74" s="22">
        <f t="shared" si="686"/>
        <v>110.25</v>
      </c>
      <c r="AF74" s="54">
        <f t="shared" si="694"/>
        <v>57.395340230107408</v>
      </c>
      <c r="AG74" s="167">
        <f t="shared" si="64"/>
        <v>1.2076715248677046E-2</v>
      </c>
      <c r="AH74"/>
      <c r="AI74" s="22">
        <f t="shared" si="687"/>
        <v>2081213999.9999995</v>
      </c>
      <c r="AJ74" s="174">
        <f t="shared" si="700"/>
        <v>0.3055995406340995</v>
      </c>
      <c r="AK74" s="174">
        <f t="shared" si="701"/>
        <v>1.2662964390915729E-2</v>
      </c>
      <c r="AL74" s="172"/>
      <c r="AM74" s="187">
        <f t="shared" si="702"/>
        <v>7.7829999999999977</v>
      </c>
      <c r="AN74" s="187"/>
      <c r="AO74" s="187"/>
      <c r="AP74" s="174"/>
      <c r="AQ74" s="189">
        <f t="shared" si="695"/>
        <v>41.243593875906534</v>
      </c>
      <c r="AR74" s="189">
        <f t="shared" si="696"/>
        <v>0</v>
      </c>
      <c r="AS74" s="189">
        <f t="shared" si="697"/>
        <v>0</v>
      </c>
      <c r="AT74" s="189">
        <f t="shared" si="698"/>
        <v>2.7759669621273173</v>
      </c>
      <c r="AU74" s="189">
        <f t="shared" si="699"/>
        <v>3.5206607574536668</v>
      </c>
      <c r="AV74" s="190" t="s">
        <v>129</v>
      </c>
      <c r="AW74" s="189">
        <f t="shared" si="704"/>
        <v>11.193155258764609</v>
      </c>
      <c r="AX74" s="189">
        <f t="shared" si="705"/>
        <v>0</v>
      </c>
      <c r="AY74" s="189">
        <f t="shared" si="706"/>
        <v>1.3049248747913191</v>
      </c>
      <c r="AZ74" s="189">
        <f t="shared" si="707"/>
        <v>-0.2705676126878136</v>
      </c>
      <c r="BA74" s="189">
        <f t="shared" si="708"/>
        <v>-4.1385475792988302</v>
      </c>
      <c r="BB74" s="190" t="s">
        <v>129</v>
      </c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95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193" t="s">
        <v>62</v>
      </c>
      <c r="EF74" s="12" t="s">
        <v>19</v>
      </c>
      <c r="EG74" s="189"/>
      <c r="EH74" s="189"/>
      <c r="EI74" s="189"/>
      <c r="EJ74" s="189"/>
      <c r="EK74" s="189"/>
      <c r="EL74" s="189"/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95"/>
      <c r="FC74" s="189"/>
      <c r="FD74" s="189"/>
      <c r="FE74" s="189"/>
      <c r="FF74" s="189"/>
      <c r="FG74" s="189"/>
      <c r="FH74" s="189"/>
      <c r="FI74" s="189"/>
      <c r="FJ74" s="189"/>
      <c r="FK74" s="189"/>
      <c r="FL74" s="189"/>
      <c r="FM74" s="189"/>
      <c r="FN74" s="189"/>
      <c r="FO74" s="6"/>
    </row>
    <row r="75" spans="1:171" x14ac:dyDescent="0.2">
      <c r="A75" s="17" t="s">
        <v>62</v>
      </c>
      <c r="B75" s="12" t="s">
        <v>20</v>
      </c>
      <c r="C75" s="28">
        <v>42416</v>
      </c>
      <c r="D75" s="29">
        <v>0.37708333333333338</v>
      </c>
      <c r="E75" s="10">
        <f t="shared" si="748"/>
        <v>133.11666666666667</v>
      </c>
      <c r="F75" s="76">
        <f t="shared" si="690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691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5">
        <v>6.68</v>
      </c>
      <c r="V75" s="57">
        <v>9.5</v>
      </c>
      <c r="W75" s="71">
        <f t="shared" si="692"/>
        <v>246.29999999999998</v>
      </c>
      <c r="X75" s="85">
        <f t="shared" si="693"/>
        <v>78</v>
      </c>
      <c r="Y75" s="33">
        <v>0</v>
      </c>
      <c r="Z75" s="33">
        <f t="shared" si="683"/>
        <v>0</v>
      </c>
      <c r="AA75" s="33">
        <v>15.4</v>
      </c>
      <c r="AB75" s="33">
        <f t="shared" si="684"/>
        <v>40</v>
      </c>
      <c r="AC75" s="33">
        <v>0</v>
      </c>
      <c r="AD75" s="33">
        <f t="shared" si="685"/>
        <v>1.8</v>
      </c>
      <c r="AE75" s="22">
        <f t="shared" si="686"/>
        <v>133.11666666666667</v>
      </c>
      <c r="AF75" s="54">
        <f t="shared" si="694"/>
        <v>58.821582258018445</v>
      </c>
      <c r="AG75" s="167">
        <f t="shared" si="64"/>
        <v>1.1783892135364257E-2</v>
      </c>
      <c r="AH75"/>
      <c r="AI75" s="22">
        <f t="shared" si="687"/>
        <v>2857080000</v>
      </c>
      <c r="AJ75" s="174">
        <f t="shared" si="700"/>
        <v>0.31684874695695475</v>
      </c>
      <c r="AK75" s="174">
        <f t="shared" si="701"/>
        <v>1.385635919636828E-2</v>
      </c>
      <c r="AL75" s="172">
        <f>LN(AI75/AI73)/(AE75-AE73)</f>
        <v>1.3243580587043707E-2</v>
      </c>
      <c r="AM75" s="187">
        <f t="shared" si="702"/>
        <v>9.7469166666666709</v>
      </c>
      <c r="AN75" s="187">
        <f>AM74+AM75</f>
        <v>17.529916666666669</v>
      </c>
      <c r="AO75" s="187">
        <f t="shared" ref="AO75" si="790">AM74+AM75</f>
        <v>17.529916666666669</v>
      </c>
      <c r="AP75" s="174"/>
      <c r="AQ75" s="189">
        <f t="shared" si="695"/>
        <v>42.976805502483757</v>
      </c>
      <c r="AR75" s="189">
        <f t="shared" si="696"/>
        <v>0</v>
      </c>
      <c r="AS75" s="189">
        <f t="shared" si="697"/>
        <v>0.33881543752388232</v>
      </c>
      <c r="AT75" s="189">
        <f t="shared" si="698"/>
        <v>2.8517959495605654</v>
      </c>
      <c r="AU75" s="189">
        <f t="shared" si="699"/>
        <v>2.8893427588842187</v>
      </c>
      <c r="AV75" s="190" t="s">
        <v>130</v>
      </c>
      <c r="AW75" s="189">
        <f t="shared" si="704"/>
        <v>6.8435938759065351</v>
      </c>
      <c r="AX75" s="189">
        <f t="shared" si="705"/>
        <v>0</v>
      </c>
      <c r="AY75" s="189">
        <f t="shared" si="706"/>
        <v>-0.36</v>
      </c>
      <c r="AZ75" s="189">
        <f t="shared" si="707"/>
        <v>5.9669621273172879E-3</v>
      </c>
      <c r="BA75" s="189">
        <f t="shared" si="708"/>
        <v>-0.45066075745366696</v>
      </c>
      <c r="BB75" s="190" t="s">
        <v>130</v>
      </c>
      <c r="BC75" s="189">
        <f>(AW74+AW75)/$AN75</f>
        <v>1.028912428829067</v>
      </c>
      <c r="BD75" s="189">
        <f>(AX74+AX75)/$AN75</f>
        <v>0</v>
      </c>
      <c r="BE75" s="189">
        <f>(AY74+AY75)/$AN75</f>
        <v>5.3903557715599661E-2</v>
      </c>
      <c r="BF75" s="189">
        <f>(AZ74+AZ75)/$AN75</f>
        <v>-1.5094233223802905E-2</v>
      </c>
      <c r="BG75" s="189">
        <f>(BA74+BA75)/$AN75</f>
        <v>-0.26179293513008695</v>
      </c>
      <c r="BH75" s="189">
        <f t="shared" ref="BH75" si="791">(AW74+AW75)/$AN75</f>
        <v>1.028912428829067</v>
      </c>
      <c r="BI75" s="189">
        <f t="shared" ref="BI75" si="792">(AX74+AX75)/$AN75</f>
        <v>0</v>
      </c>
      <c r="BJ75" s="189">
        <f t="shared" ref="BJ75" si="793">(AY74+AY75)/$AN75</f>
        <v>5.3903557715599661E-2</v>
      </c>
      <c r="BK75" s="189">
        <f t="shared" ref="BK75" si="794">(AZ74+AZ75)/$AN75</f>
        <v>-1.5094233223802905E-2</v>
      </c>
      <c r="BL75" s="189">
        <f t="shared" ref="BL75" si="795">(BA74+BA75)/$AN75</f>
        <v>-0.26179293513008695</v>
      </c>
      <c r="BN75" s="189">
        <v>5.2255996336632453</v>
      </c>
      <c r="BO75" s="189">
        <v>1.2356305684162991</v>
      </c>
      <c r="BP75" s="189">
        <v>1.8541787868055026</v>
      </c>
      <c r="BQ75" s="189">
        <v>4.4960112211250639E-2</v>
      </c>
      <c r="BR75" s="189">
        <v>0</v>
      </c>
      <c r="BS75" s="189">
        <v>3.0711502942552884</v>
      </c>
      <c r="BT75" s="189">
        <v>0.12498263184108793</v>
      </c>
      <c r="BU75" s="189">
        <v>2.4355569758527351</v>
      </c>
      <c r="BV75" s="189">
        <v>0.75561595335173548</v>
      </c>
      <c r="BW75" s="189">
        <v>1.4165132255256017</v>
      </c>
      <c r="BX75" s="189">
        <v>1.6520637641193778</v>
      </c>
      <c r="BY75" s="189">
        <v>2.2619817632596937</v>
      </c>
      <c r="BZ75" s="189">
        <v>1.7281428325059276</v>
      </c>
      <c r="CA75" s="189">
        <v>0.5635291328843739</v>
      </c>
      <c r="CB75" s="189">
        <v>0.89332488400267818</v>
      </c>
      <c r="CC75" s="189">
        <v>4.4954127231219738</v>
      </c>
      <c r="CD75" s="189">
        <v>0.84407387301903758</v>
      </c>
      <c r="CE75" s="189">
        <v>2.0645907468978928</v>
      </c>
      <c r="CF75" s="189">
        <v>0.86799709925345558</v>
      </c>
      <c r="CG75" s="189">
        <v>0.3513770184447782</v>
      </c>
      <c r="CH75" s="189">
        <v>1.8583768538658445</v>
      </c>
      <c r="CI75" s="189">
        <v>37.322486615276041</v>
      </c>
      <c r="CJ75" s="189">
        <v>1.2765982701062184</v>
      </c>
      <c r="CK75" s="189">
        <v>0.32881719217434935</v>
      </c>
      <c r="CL75" s="189">
        <v>0</v>
      </c>
      <c r="CM75" s="189">
        <v>0.68699286441010199</v>
      </c>
      <c r="CN75" s="189">
        <v>3.2339125172692373</v>
      </c>
      <c r="CO75" s="189">
        <v>2.6379422283037329E-2</v>
      </c>
      <c r="CP75" s="189">
        <v>0.34569591809913952</v>
      </c>
      <c r="CQ75" s="189">
        <v>0.47650358236445151</v>
      </c>
      <c r="CR75" s="189">
        <v>0.22264143135360692</v>
      </c>
      <c r="CS75" s="189">
        <v>0.87464950534815833</v>
      </c>
      <c r="CT75" s="189">
        <v>3.2424385338281705</v>
      </c>
      <c r="CU75" s="189">
        <v>0</v>
      </c>
      <c r="CW75" s="189">
        <f t="shared" ref="CW75:DQ75" si="796">(BN75*$W75/1000+($AB76-$AB74)*BN$18/1000)/(($W75+$AA75+$AC75)/1000)</f>
        <v>4.9583997128525157</v>
      </c>
      <c r="CX75" s="189">
        <f t="shared" si="796"/>
        <v>1.5231495639351147</v>
      </c>
      <c r="CY75" s="189">
        <f t="shared" si="796"/>
        <v>1.9996601436609589</v>
      </c>
      <c r="CZ75" s="189">
        <f t="shared" si="796"/>
        <v>1.0663448962730437</v>
      </c>
      <c r="DA75" s="189">
        <f t="shared" si="796"/>
        <v>3.7666938832633161E-2</v>
      </c>
      <c r="DB75" s="189">
        <f t="shared" si="796"/>
        <v>3.1353454736750419</v>
      </c>
      <c r="DC75" s="189">
        <f t="shared" si="796"/>
        <v>0.11762790302812365</v>
      </c>
      <c r="DD75" s="189">
        <f t="shared" si="796"/>
        <v>2.322130834046749</v>
      </c>
      <c r="DE75" s="189">
        <f t="shared" si="796"/>
        <v>0.89708331983114142</v>
      </c>
      <c r="DF75" s="189">
        <f t="shared" si="796"/>
        <v>1.4582742647920117</v>
      </c>
      <c r="DG75" s="189">
        <f t="shared" si="796"/>
        <v>2.0609682407104728</v>
      </c>
      <c r="DH75" s="189">
        <f t="shared" si="796"/>
        <v>2.8258469833860169</v>
      </c>
      <c r="DI75" s="189">
        <f t="shared" si="796"/>
        <v>2.1459065488359004</v>
      </c>
      <c r="DJ75" s="189">
        <f t="shared" si="796"/>
        <v>0.74637491975229653</v>
      </c>
      <c r="DK75" s="189">
        <f t="shared" si="796"/>
        <v>1.0716980354384995</v>
      </c>
      <c r="DL75" s="189">
        <f t="shared" si="796"/>
        <v>4.8787228203245459</v>
      </c>
      <c r="DM75" s="189">
        <f t="shared" si="796"/>
        <v>1.6817124065400135</v>
      </c>
      <c r="DN75" s="189">
        <f t="shared" si="796"/>
        <v>2.3626894493874362</v>
      </c>
      <c r="DO75" s="189">
        <f t="shared" si="796"/>
        <v>1.0162243360326422</v>
      </c>
      <c r="DP75" s="189">
        <f t="shared" si="796"/>
        <v>0.43910245303689466</v>
      </c>
      <c r="DQ75" s="189">
        <f t="shared" si="796"/>
        <v>2.2352781150276084</v>
      </c>
      <c r="DR75" s="195">
        <f>(CI75*$W75/1000+($AB76-$AB74)*CI$18/1000+2220*(AD76-AD74)/1000)/(($W75+$AA75+$AC75)/1000)</f>
        <v>45.727213667775317</v>
      </c>
      <c r="DS75" s="189">
        <f t="shared" ref="DS75:ED75" si="797">(CJ75*$W75/1000+($AB76-$AB74)*CJ$18/1000)/(($W75+$AA75+$AC75)/1000)</f>
        <v>1.2539429962623012</v>
      </c>
      <c r="DT75" s="189">
        <f t="shared" si="797"/>
        <v>0.30946761342201851</v>
      </c>
      <c r="DU75" s="189">
        <f t="shared" si="797"/>
        <v>3.1235405264409336E-3</v>
      </c>
      <c r="DV75" s="189">
        <f t="shared" si="797"/>
        <v>0.64656607758581619</v>
      </c>
      <c r="DW75" s="189">
        <f t="shared" si="797"/>
        <v>3.043609679034823</v>
      </c>
      <c r="DX75" s="189">
        <f t="shared" si="797"/>
        <v>2.4827098617929286E-2</v>
      </c>
      <c r="DY75" s="189">
        <f t="shared" si="797"/>
        <v>0.32535309372494486</v>
      </c>
      <c r="DZ75" s="189">
        <f t="shared" si="797"/>
        <v>0.44846324927919146</v>
      </c>
      <c r="EA75" s="189">
        <f t="shared" si="797"/>
        <v>0.38359573650462031</v>
      </c>
      <c r="EB75" s="189">
        <f t="shared" si="797"/>
        <v>0.82966482517780471</v>
      </c>
      <c r="EC75" s="189">
        <f t="shared" si="797"/>
        <v>3.0516339735646865</v>
      </c>
      <c r="ED75" s="189">
        <f t="shared" si="797"/>
        <v>0</v>
      </c>
      <c r="EE75" s="193" t="s">
        <v>62</v>
      </c>
      <c r="EF75" s="12" t="s">
        <v>20</v>
      </c>
      <c r="EG75" s="189">
        <f t="shared" ref="EG75" si="798">BN75-CW73</f>
        <v>1.3216971195276654</v>
      </c>
      <c r="EH75" s="189">
        <f t="shared" ref="EH75" si="799">BO75-CX73</f>
        <v>-0.64477512495498934</v>
      </c>
      <c r="EI75" s="189">
        <f t="shared" ref="EI75" si="800">BP75-CY73</f>
        <v>-0.57421789703007153</v>
      </c>
      <c r="EJ75" s="189">
        <f t="shared" ref="EJ75" si="801">BQ75-CZ73</f>
        <v>-2.1465369441502351</v>
      </c>
      <c r="EK75" s="189">
        <f t="shared" ref="EK75" si="802">BR75-DA73</f>
        <v>-5.5033069343251209E-2</v>
      </c>
      <c r="EL75" s="189">
        <f t="shared" ref="EL75" si="803">BS75-DB73</f>
        <v>0.20723437593677874</v>
      </c>
      <c r="EM75" s="189">
        <f t="shared" ref="EM75" si="804">BT75-DC73</f>
        <v>-0.87601110593315823</v>
      </c>
      <c r="EN75" s="189">
        <f t="shared" ref="EN75" si="805">BU75-DD73</f>
        <v>1.5432747971458221</v>
      </c>
      <c r="EO75" s="189">
        <f t="shared" ref="EO75" si="806">BV75-DE73</f>
        <v>-0.30197949655130385</v>
      </c>
      <c r="EP75" s="189">
        <f t="shared" ref="EP75" si="807">BW75-DF73</f>
        <v>-5.2313292029383396E-2</v>
      </c>
      <c r="EQ75" s="189">
        <f t="shared" ref="EQ75" si="808">BX75-DG73</f>
        <v>-0.96495602330417518</v>
      </c>
      <c r="ER75" s="189">
        <f t="shared" ref="ER75" si="809">BY75-DH73</f>
        <v>-1.4119346442717258</v>
      </c>
      <c r="ES75" s="189">
        <f t="shared" ref="ES75" si="810">BZ75-DI73</f>
        <v>-0.83695983385858663</v>
      </c>
      <c r="ET75" s="189">
        <f t="shared" ref="ET75" si="811">CA75-DJ73</f>
        <v>-0.30647022729991513</v>
      </c>
      <c r="EU75" s="189">
        <f t="shared" ref="EU75" si="812">CB75-DK73</f>
        <v>-0.46483090620680567</v>
      </c>
      <c r="EV75" s="189">
        <f t="shared" ref="EV75" si="813">CC75-DL73</f>
        <v>-0.72972250707085173</v>
      </c>
      <c r="EW75" s="189">
        <f t="shared" ref="EW75" si="814">CD75-DM73</f>
        <v>-2.4437641572392854</v>
      </c>
      <c r="EX75" s="189">
        <f t="shared" ref="EX75" si="815">CE75-DN73</f>
        <v>-0.60769842283641884</v>
      </c>
      <c r="EY75" s="189">
        <f t="shared" ref="EY75" si="816">CF75-DO73</f>
        <v>-0.20416106377120036</v>
      </c>
      <c r="EZ75" s="189">
        <f t="shared" ref="EZ75" si="817">CG75-DP73</f>
        <v>-0.33990642911619584</v>
      </c>
      <c r="FA75" s="189">
        <f t="shared" ref="FA75" si="818">CH75-DQ73</f>
        <v>-1.0069921881108788</v>
      </c>
      <c r="FB75" s="195">
        <f>CI75-DR73</f>
        <v>-20.863014063620803</v>
      </c>
      <c r="FC75" s="189">
        <f t="shared" ref="FC75" si="819">CJ75-DS73</f>
        <v>0.82337662076890772</v>
      </c>
      <c r="FD75" s="189">
        <f t="shared" ref="FD75" si="820">CK75-DT73</f>
        <v>0.22111347941743664</v>
      </c>
      <c r="FE75" s="189">
        <f t="shared" ref="FE75" si="821">CL75-DU73</f>
        <v>-4.5636313360074166E-3</v>
      </c>
      <c r="FF75" s="189">
        <f t="shared" ref="FF75" si="822">CM75-DV73</f>
        <v>0.45104533398495228</v>
      </c>
      <c r="FG75" s="189">
        <f t="shared" ref="FG75" si="823">CN75-DW73</f>
        <v>1.5635079724211489</v>
      </c>
      <c r="FH75" s="189">
        <f t="shared" ref="FH75" si="824">CO75-DX73</f>
        <v>2.6379422283037329E-2</v>
      </c>
      <c r="FI75" s="189">
        <f t="shared" ref="FI75" si="825">CP75-DY73</f>
        <v>0.34569591809913952</v>
      </c>
      <c r="FJ75" s="189">
        <f t="shared" ref="FJ75" si="826">CQ75-DZ73</f>
        <v>0.47650358236445151</v>
      </c>
      <c r="FK75" s="189">
        <f t="shared" ref="FK75" si="827">CR75-EA73</f>
        <v>-3.6315248252981571</v>
      </c>
      <c r="FL75" s="189">
        <f t="shared" ref="FL75" si="828">CS75-EB73</f>
        <v>-0.16962392184817443</v>
      </c>
      <c r="FM75" s="189">
        <f t="shared" ref="FM75" si="829">CT75-EC73</f>
        <v>0.62486106548914622</v>
      </c>
      <c r="FN75" s="189">
        <f t="shared" ref="FN75" si="830">CU75-ED73</f>
        <v>0</v>
      </c>
      <c r="FO75" s="199">
        <f>BA74+BA75</f>
        <v>-4.5892083367524972</v>
      </c>
    </row>
    <row r="76" spans="1:171" x14ac:dyDescent="0.2">
      <c r="A76" s="17" t="s">
        <v>62</v>
      </c>
      <c r="B76" s="12" t="s">
        <v>21</v>
      </c>
      <c r="C76" s="28">
        <v>42417</v>
      </c>
      <c r="D76" s="62">
        <v>0.41388888888888892</v>
      </c>
      <c r="E76" s="10">
        <f t="shared" si="748"/>
        <v>158</v>
      </c>
      <c r="F76" s="76">
        <f t="shared" si="690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691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5">
        <v>5.92</v>
      </c>
      <c r="V76" s="57">
        <v>4</v>
      </c>
      <c r="W76" s="71">
        <f t="shared" si="692"/>
        <v>236.79999999999998</v>
      </c>
      <c r="X76" s="85">
        <f t="shared" si="693"/>
        <v>82</v>
      </c>
      <c r="Y76" s="33">
        <v>0</v>
      </c>
      <c r="Z76" s="33">
        <f t="shared" si="683"/>
        <v>0</v>
      </c>
      <c r="AA76" s="33">
        <v>0</v>
      </c>
      <c r="AB76" s="33">
        <f t="shared" si="684"/>
        <v>40</v>
      </c>
      <c r="AC76" s="33">
        <v>0</v>
      </c>
      <c r="AD76" s="33">
        <f t="shared" si="685"/>
        <v>1.8</v>
      </c>
      <c r="AE76" s="22">
        <f t="shared" si="686"/>
        <v>158</v>
      </c>
      <c r="AF76" s="54">
        <f t="shared" si="694"/>
        <v>108.43268761234103</v>
      </c>
      <c r="AG76" s="167">
        <f t="shared" si="64"/>
        <v>6.3924190742004287E-3</v>
      </c>
      <c r="AH76"/>
      <c r="AI76" s="22">
        <f t="shared" si="687"/>
        <v>3220479999.9999995</v>
      </c>
      <c r="AJ76" s="174">
        <f t="shared" si="700"/>
        <v>0.11973029251304551</v>
      </c>
      <c r="AK76" s="174">
        <f t="shared" si="701"/>
        <v>4.81166614252025E-3</v>
      </c>
      <c r="AL76" s="172"/>
      <c r="AM76" s="187">
        <f t="shared" si="702"/>
        <v>13.063749999999997</v>
      </c>
      <c r="AN76" s="187"/>
      <c r="AO76" s="187"/>
      <c r="AP76" s="174"/>
      <c r="AQ76" s="189">
        <f t="shared" si="695"/>
        <v>32.799999999999997</v>
      </c>
      <c r="AR76" s="189">
        <f t="shared" si="696"/>
        <v>0</v>
      </c>
      <c r="AS76" s="189">
        <f t="shared" si="697"/>
        <v>0</v>
      </c>
      <c r="AT76" s="189">
        <f t="shared" si="698"/>
        <v>3.0699999999999994</v>
      </c>
      <c r="AU76" s="189">
        <f t="shared" si="699"/>
        <v>4.2299999999999995</v>
      </c>
      <c r="AV76" s="190" t="s">
        <v>131</v>
      </c>
      <c r="AW76" s="189">
        <f t="shared" si="704"/>
        <v>10.176805502483759</v>
      </c>
      <c r="AX76" s="189">
        <f t="shared" si="705"/>
        <v>0</v>
      </c>
      <c r="AY76" s="189">
        <f t="shared" si="706"/>
        <v>0.33881543752388232</v>
      </c>
      <c r="AZ76" s="189">
        <f t="shared" si="707"/>
        <v>-0.21820405043943447</v>
      </c>
      <c r="BA76" s="189">
        <f t="shared" si="708"/>
        <v>1.3406572411157818</v>
      </c>
      <c r="BB76" s="190" t="s">
        <v>131</v>
      </c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95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193" t="s">
        <v>62</v>
      </c>
      <c r="EF76" s="12" t="s">
        <v>21</v>
      </c>
      <c r="EG76" s="189"/>
      <c r="EH76" s="189"/>
      <c r="EI76" s="189"/>
      <c r="EJ76" s="189"/>
      <c r="EK76" s="189"/>
      <c r="EL76" s="189"/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95"/>
      <c r="FC76" s="189"/>
      <c r="FD76" s="189"/>
      <c r="FE76" s="189"/>
      <c r="FF76" s="189"/>
      <c r="FG76" s="189"/>
      <c r="FH76" s="189"/>
      <c r="FI76" s="189"/>
      <c r="FJ76" s="189"/>
      <c r="FK76" s="189"/>
      <c r="FL76" s="189"/>
      <c r="FM76" s="189"/>
      <c r="FN76" s="189"/>
      <c r="FO76" s="6"/>
    </row>
    <row r="77" spans="1:171" x14ac:dyDescent="0.2">
      <c r="A77" s="17" t="s">
        <v>62</v>
      </c>
      <c r="B77" s="12" t="s">
        <v>22</v>
      </c>
      <c r="C77" s="28">
        <v>42418</v>
      </c>
      <c r="D77" s="63">
        <v>0.37361111111111112</v>
      </c>
      <c r="E77" s="10">
        <f t="shared" si="748"/>
        <v>181.03333333333333</v>
      </c>
      <c r="F77" s="76">
        <f t="shared" si="690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691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5">
        <v>6.43</v>
      </c>
      <c r="V77" s="60">
        <v>11</v>
      </c>
      <c r="W77" s="71">
        <f t="shared" si="692"/>
        <v>234.1</v>
      </c>
      <c r="X77" s="85">
        <f t="shared" si="693"/>
        <v>93</v>
      </c>
      <c r="Y77" s="10">
        <v>0</v>
      </c>
      <c r="Z77" s="33">
        <f t="shared" si="683"/>
        <v>0</v>
      </c>
      <c r="AA77" s="33">
        <v>0</v>
      </c>
      <c r="AB77" s="33">
        <f t="shared" si="684"/>
        <v>40</v>
      </c>
      <c r="AC77" s="33">
        <v>1.3</v>
      </c>
      <c r="AD77" s="33">
        <f t="shared" si="685"/>
        <v>3.1</v>
      </c>
      <c r="AE77" s="22">
        <f t="shared" si="686"/>
        <v>181.03333333333333</v>
      </c>
      <c r="AF77" s="54">
        <f t="shared" si="694"/>
        <v>369.8097494085892</v>
      </c>
      <c r="AG77" s="167">
        <f t="shared" si="64"/>
        <v>1.8743345238151428E-3</v>
      </c>
      <c r="AH77"/>
      <c r="AI77" s="22">
        <f t="shared" si="687"/>
        <v>3324220000</v>
      </c>
      <c r="AJ77" s="174">
        <f t="shared" si="700"/>
        <v>3.1704643352223255E-2</v>
      </c>
      <c r="AK77" s="174">
        <f t="shared" si="701"/>
        <v>1.3764678734684483E-3</v>
      </c>
      <c r="AL77" s="172">
        <f>LN(AI77/AI75)/(AE77-AE75)</f>
        <v>3.160381270231701E-3</v>
      </c>
      <c r="AM77" s="187">
        <f t="shared" si="702"/>
        <v>13.340138888888887</v>
      </c>
      <c r="AN77" s="187">
        <f>AM76+AM77</f>
        <v>26.403888888888886</v>
      </c>
      <c r="AO77" s="187">
        <f t="shared" ref="AO77" si="831">AM76+AM77</f>
        <v>26.403888888888886</v>
      </c>
      <c r="AP77" s="174"/>
      <c r="AQ77" s="189">
        <f t="shared" si="695"/>
        <v>36.624681393372981</v>
      </c>
      <c r="AR77" s="189">
        <f t="shared" si="696"/>
        <v>0</v>
      </c>
      <c r="AS77" s="189">
        <f t="shared" si="697"/>
        <v>0</v>
      </c>
      <c r="AT77" s="189">
        <f t="shared" si="698"/>
        <v>3.1524936278674596</v>
      </c>
      <c r="AU77" s="189">
        <f t="shared" si="699"/>
        <v>5.1513933729821577</v>
      </c>
      <c r="AV77" s="190" t="s">
        <v>132</v>
      </c>
      <c r="AW77" s="189">
        <f t="shared" si="704"/>
        <v>8.2999999999999972</v>
      </c>
      <c r="AX77" s="189">
        <f t="shared" si="705"/>
        <v>0</v>
      </c>
      <c r="AY77" s="189">
        <f t="shared" si="706"/>
        <v>0</v>
      </c>
      <c r="AZ77" s="189">
        <f t="shared" si="707"/>
        <v>-0.10000000000000053</v>
      </c>
      <c r="BA77" s="189">
        <f t="shared" si="708"/>
        <v>0.95000000000000018</v>
      </c>
      <c r="BB77" s="190" t="s">
        <v>132</v>
      </c>
      <c r="BC77" s="189">
        <f>(AW76+AW77)/$AN77</f>
        <v>0.69977591483726653</v>
      </c>
      <c r="BD77" s="189">
        <f>(AX76+AX77)/$AN77</f>
        <v>0</v>
      </c>
      <c r="BE77" s="189">
        <f>(AY76+AY77)/$AN77</f>
        <v>1.2832027848233387E-2</v>
      </c>
      <c r="BF77" s="189">
        <f>(AZ76+AZ77)/$AN77</f>
        <v>-1.2051408479200939E-2</v>
      </c>
      <c r="BG77" s="189">
        <f>(BA76+BA77)/$AN77</f>
        <v>8.6754540240461378E-2</v>
      </c>
      <c r="BH77" s="189">
        <f t="shared" ref="BH77" si="832">(AW76+AW77)/$AN77</f>
        <v>0.69977591483726653</v>
      </c>
      <c r="BI77" s="189">
        <f t="shared" ref="BI77" si="833">(AX76+AX77)/$AN77</f>
        <v>0</v>
      </c>
      <c r="BJ77" s="189">
        <f t="shared" ref="BJ77" si="834">(AY76+AY77)/$AN77</f>
        <v>1.2832027848233387E-2</v>
      </c>
      <c r="BK77" s="189">
        <f t="shared" ref="BK77" si="835">(AZ76+AZ77)/$AN77</f>
        <v>-1.2051408479200939E-2</v>
      </c>
      <c r="BL77" s="189">
        <f t="shared" ref="BL77" si="836">(BA76+BA77)/$AN77</f>
        <v>8.6754540240461378E-2</v>
      </c>
      <c r="BN77" s="189">
        <v>0.20502304212756262</v>
      </c>
      <c r="BO77" s="189">
        <v>1.0684216488681153</v>
      </c>
      <c r="BP77" s="189">
        <v>1.3362162465325</v>
      </c>
      <c r="BQ77" s="189">
        <v>0</v>
      </c>
      <c r="BR77" s="189">
        <v>0</v>
      </c>
      <c r="BS77" s="189">
        <v>3.7294610749880084</v>
      </c>
      <c r="BT77" s="189">
        <v>0</v>
      </c>
      <c r="BU77" s="189">
        <v>3.6142091737774704</v>
      </c>
      <c r="BV77" s="189">
        <v>0.75665810646174614</v>
      </c>
      <c r="BW77" s="189">
        <v>1.5197354447310938</v>
      </c>
      <c r="BX77" s="189">
        <v>1.132065341081167</v>
      </c>
      <c r="BY77" s="189">
        <v>1.2274979575911695</v>
      </c>
      <c r="BZ77" s="189">
        <v>1.5085677123199985</v>
      </c>
      <c r="CA77" s="189">
        <v>0.53653917489654024</v>
      </c>
      <c r="CB77" s="189">
        <v>0.78452206962222182</v>
      </c>
      <c r="CC77" s="189">
        <v>4.4111091943304634</v>
      </c>
      <c r="CD77" s="189">
        <v>0.15847917615867643</v>
      </c>
      <c r="CE77" s="189">
        <v>1.8575575028278024</v>
      </c>
      <c r="CF77" s="189">
        <v>0.80145565735078406</v>
      </c>
      <c r="CG77" s="189">
        <v>0.20475460911717266</v>
      </c>
      <c r="CH77" s="189">
        <v>1.3360139056975333</v>
      </c>
      <c r="CI77" s="189">
        <v>22.055213649341031</v>
      </c>
      <c r="CJ77" s="189">
        <v>3.0683009499269192</v>
      </c>
      <c r="CK77" s="189">
        <v>0.48974572536704597</v>
      </c>
      <c r="CL77" s="189">
        <v>3.632557176678447E-2</v>
      </c>
      <c r="CM77" s="189">
        <v>1.0443182305753458</v>
      </c>
      <c r="CN77" s="189">
        <v>4.0433193111881476</v>
      </c>
      <c r="CO77" s="189">
        <v>3.8775359596795234E-2</v>
      </c>
      <c r="CP77" s="189">
        <v>1.3222329477353083</v>
      </c>
      <c r="CQ77" s="189">
        <v>0.50428893192691993</v>
      </c>
      <c r="CR77" s="189">
        <v>0.15081947686430938</v>
      </c>
      <c r="CS77" s="189">
        <v>0.5385624808005065</v>
      </c>
      <c r="CT77" s="189">
        <v>3.7167610128307191</v>
      </c>
      <c r="CU77" s="189">
        <v>0</v>
      </c>
      <c r="CW77" s="189">
        <f t="shared" ref="CW77:DQ77" si="837">(BN77*$W77/1000+($AB80-$AB76)*BN$18/1000)/(($W77+$AA77+$AC77)/1000)</f>
        <v>0.20389079932906717</v>
      </c>
      <c r="CX77" s="189">
        <f t="shared" si="837"/>
        <v>1.0625212744266177</v>
      </c>
      <c r="CY77" s="189">
        <f t="shared" si="837"/>
        <v>1.3288369724437479</v>
      </c>
      <c r="CZ77" s="189">
        <f t="shared" si="837"/>
        <v>0</v>
      </c>
      <c r="DA77" s="189">
        <f t="shared" si="837"/>
        <v>0</v>
      </c>
      <c r="DB77" s="189">
        <f t="shared" si="837"/>
        <v>3.708865070750607</v>
      </c>
      <c r="DC77" s="189">
        <f t="shared" si="837"/>
        <v>0</v>
      </c>
      <c r="DD77" s="189">
        <f t="shared" si="837"/>
        <v>3.5942496498781047</v>
      </c>
      <c r="DE77" s="189">
        <f t="shared" si="837"/>
        <v>0.75247945081858436</v>
      </c>
      <c r="DF77" s="189">
        <f t="shared" si="837"/>
        <v>1.5113426831416699</v>
      </c>
      <c r="DG77" s="189">
        <f t="shared" si="837"/>
        <v>1.1258134934031485</v>
      </c>
      <c r="DH77" s="189">
        <f t="shared" si="837"/>
        <v>1.220719081869553</v>
      </c>
      <c r="DI77" s="189">
        <f t="shared" si="837"/>
        <v>1.5002366246988599</v>
      </c>
      <c r="DJ77" s="189">
        <f t="shared" si="837"/>
        <v>0.53357612932574372</v>
      </c>
      <c r="DK77" s="189">
        <f t="shared" si="837"/>
        <v>0.7801895348282164</v>
      </c>
      <c r="DL77" s="189">
        <f t="shared" si="837"/>
        <v>4.3867487782190384</v>
      </c>
      <c r="DM77" s="189">
        <f t="shared" si="837"/>
        <v>0.15760397255202274</v>
      </c>
      <c r="DN77" s="189">
        <f t="shared" si="837"/>
        <v>1.8472991138996964</v>
      </c>
      <c r="DO77" s="189">
        <f t="shared" si="837"/>
        <v>0.79702960656677369</v>
      </c>
      <c r="DP77" s="189">
        <f t="shared" si="837"/>
        <v>0.20362384874396822</v>
      </c>
      <c r="DQ77" s="189">
        <f t="shared" si="837"/>
        <v>1.3286357490390508</v>
      </c>
      <c r="DR77" s="195">
        <f>(CI77*$W77/1000+($AB80-$AB76)*CI$18/1000+2220*(AD80-AD76)/1000)/(($W77+$AA77+$AC77)/1000)</f>
        <v>64.37181612281536</v>
      </c>
      <c r="DS77" s="189">
        <f t="shared" ref="DS77:ED77" si="838">(CJ77*$W77/1000+($AB80-$AB76)*CJ$18/1000)/(($W77+$AA77+$AC77)/1000)</f>
        <v>3.0513562123105005</v>
      </c>
      <c r="DT77" s="189">
        <f t="shared" si="838"/>
        <v>0.4870410973170155</v>
      </c>
      <c r="DU77" s="189">
        <f t="shared" si="838"/>
        <v>3.6124963256602569E-2</v>
      </c>
      <c r="DV77" s="189">
        <f t="shared" si="838"/>
        <v>1.0385509676197471</v>
      </c>
      <c r="DW77" s="189">
        <f t="shared" si="838"/>
        <v>4.0209900201747892</v>
      </c>
      <c r="DX77" s="189">
        <f t="shared" si="838"/>
        <v>3.8561222096897899E-2</v>
      </c>
      <c r="DY77" s="189">
        <f t="shared" si="838"/>
        <v>1.3149308966220719</v>
      </c>
      <c r="DZ77" s="189">
        <f t="shared" si="838"/>
        <v>0.50150398880242975</v>
      </c>
      <c r="EA77" s="189">
        <f t="shared" si="838"/>
        <v>0.14998657406089561</v>
      </c>
      <c r="EB77" s="189">
        <f t="shared" si="838"/>
        <v>0.53558826149277217</v>
      </c>
      <c r="EC77" s="189">
        <f t="shared" si="838"/>
        <v>3.6962351448754092</v>
      </c>
      <c r="ED77" s="189">
        <f t="shared" si="838"/>
        <v>0</v>
      </c>
      <c r="EE77" s="193" t="s">
        <v>62</v>
      </c>
      <c r="EF77" s="12" t="s">
        <v>22</v>
      </c>
      <c r="EG77" s="189">
        <f t="shared" ref="EG77" si="839">BN77-CW75</f>
        <v>-4.7533766707249532</v>
      </c>
      <c r="EH77" s="189">
        <f t="shared" ref="EH77" si="840">BO77-CX75</f>
        <v>-0.45472791506699939</v>
      </c>
      <c r="EI77" s="189">
        <f t="shared" ref="EI77" si="841">BP77-CY75</f>
        <v>-0.66344389712845886</v>
      </c>
      <c r="EJ77" s="189">
        <f t="shared" ref="EJ77" si="842">BQ77-CZ75</f>
        <v>-1.0663448962730437</v>
      </c>
      <c r="EK77" s="189">
        <f t="shared" ref="EK77" si="843">BR77-DA75</f>
        <v>-3.7666938832633161E-2</v>
      </c>
      <c r="EL77" s="189">
        <f t="shared" ref="EL77" si="844">BS77-DB75</f>
        <v>0.59411560131296648</v>
      </c>
      <c r="EM77" s="189">
        <f t="shared" ref="EM77" si="845">BT77-DC75</f>
        <v>-0.11762790302812365</v>
      </c>
      <c r="EN77" s="189">
        <f t="shared" ref="EN77" si="846">BU77-DD75</f>
        <v>1.2920783397307214</v>
      </c>
      <c r="EO77" s="189">
        <f t="shared" ref="EO77" si="847">BV77-DE75</f>
        <v>-0.14042521336939529</v>
      </c>
      <c r="EP77" s="189">
        <f t="shared" ref="EP77" si="848">BW77-DF75</f>
        <v>6.1461179939082067E-2</v>
      </c>
      <c r="EQ77" s="189">
        <f t="shared" ref="EQ77" si="849">BX77-DG75</f>
        <v>-0.92890289962930583</v>
      </c>
      <c r="ER77" s="189">
        <f t="shared" ref="ER77" si="850">BY77-DH75</f>
        <v>-1.5983490257948474</v>
      </c>
      <c r="ES77" s="189">
        <f t="shared" ref="ES77" si="851">BZ77-DI75</f>
        <v>-0.63733883651590184</v>
      </c>
      <c r="ET77" s="189">
        <f t="shared" ref="ET77" si="852">CA77-DJ75</f>
        <v>-0.20983574485575629</v>
      </c>
      <c r="EU77" s="189">
        <f t="shared" ref="EU77" si="853">CB77-DK75</f>
        <v>-0.28717596581627769</v>
      </c>
      <c r="EV77" s="189">
        <f t="shared" ref="EV77" si="854">CC77-DL75</f>
        <v>-0.4676136259940824</v>
      </c>
      <c r="EW77" s="189">
        <f t="shared" ref="EW77" si="855">CD77-DM75</f>
        <v>-1.5232332303813372</v>
      </c>
      <c r="EX77" s="189">
        <f t="shared" ref="EX77" si="856">CE77-DN75</f>
        <v>-0.50513194655963378</v>
      </c>
      <c r="EY77" s="189">
        <f t="shared" ref="EY77" si="857">CF77-DO75</f>
        <v>-0.21476867868185812</v>
      </c>
      <c r="EZ77" s="189">
        <f t="shared" ref="EZ77" si="858">CG77-DP75</f>
        <v>-0.23434784391972199</v>
      </c>
      <c r="FA77" s="189">
        <f t="shared" ref="FA77" si="859">CH77-DQ75</f>
        <v>-0.89926420933007511</v>
      </c>
      <c r="FB77" s="195">
        <f>CI77-DR75</f>
        <v>-23.672000018434286</v>
      </c>
      <c r="FC77" s="189">
        <f t="shared" ref="FC77" si="860">CJ77-DS75</f>
        <v>1.8143579536646179</v>
      </c>
      <c r="FD77" s="189">
        <f t="shared" ref="FD77" si="861">CK77-DT75</f>
        <v>0.18027811194502746</v>
      </c>
      <c r="FE77" s="189">
        <f t="shared" ref="FE77" si="862">CL77-DU75</f>
        <v>3.3202031240343537E-2</v>
      </c>
      <c r="FF77" s="189">
        <f t="shared" ref="FF77" si="863">CM77-DV75</f>
        <v>0.39775215298952959</v>
      </c>
      <c r="FG77" s="189">
        <f t="shared" ref="FG77" si="864">CN77-DW75</f>
        <v>0.99970963215332453</v>
      </c>
      <c r="FH77" s="189">
        <f t="shared" ref="FH77" si="865">CO77-DX75</f>
        <v>1.3948260978865947E-2</v>
      </c>
      <c r="FI77" s="189">
        <f t="shared" ref="FI77" si="866">CP77-DY75</f>
        <v>0.99687985401036339</v>
      </c>
      <c r="FJ77" s="189">
        <f t="shared" ref="FJ77" si="867">CQ77-DZ75</f>
        <v>5.582568264772847E-2</v>
      </c>
      <c r="FK77" s="189">
        <f t="shared" ref="FK77" si="868">CR77-EA75</f>
        <v>-0.23277625964031093</v>
      </c>
      <c r="FL77" s="189">
        <f t="shared" ref="FL77" si="869">CS77-EB75</f>
        <v>-0.29110234437729821</v>
      </c>
      <c r="FM77" s="189">
        <f t="shared" ref="FM77" si="870">CT77-EC75</f>
        <v>0.66512703926603267</v>
      </c>
      <c r="FN77" s="189">
        <f t="shared" ref="FN77" si="871">CU77-ED75</f>
        <v>0</v>
      </c>
      <c r="FO77" s="199">
        <f>BA76+BA77</f>
        <v>2.290657241115782</v>
      </c>
    </row>
    <row r="78" spans="1:171" x14ac:dyDescent="0.2">
      <c r="A78" s="17" t="s">
        <v>62</v>
      </c>
      <c r="B78" s="12" t="s">
        <v>23</v>
      </c>
      <c r="C78" s="28">
        <v>42419</v>
      </c>
      <c r="D78" s="63">
        <v>0.41180555555555554</v>
      </c>
      <c r="E78" s="10">
        <f t="shared" si="748"/>
        <v>205.95</v>
      </c>
      <c r="F78" s="76">
        <f t="shared" si="690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691"/>
        <v>0.29999999999999893</v>
      </c>
      <c r="L78" s="53">
        <f t="shared" ref="L78:L83" si="872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5">
        <v>6.85</v>
      </c>
      <c r="V78" s="60">
        <v>4</v>
      </c>
      <c r="W78" s="71">
        <f t="shared" si="692"/>
        <v>224.4</v>
      </c>
      <c r="X78" s="85">
        <f t="shared" si="693"/>
        <v>97</v>
      </c>
      <c r="Y78" s="33">
        <v>0</v>
      </c>
      <c r="Z78" s="33">
        <f t="shared" si="683"/>
        <v>0</v>
      </c>
      <c r="AA78" s="33">
        <v>0</v>
      </c>
      <c r="AB78" s="33">
        <f t="shared" si="684"/>
        <v>40</v>
      </c>
      <c r="AC78" s="33">
        <v>1.3</v>
      </c>
      <c r="AD78" s="33">
        <f t="shared" si="685"/>
        <v>4.4000000000000004</v>
      </c>
      <c r="AE78" s="22">
        <f t="shared" si="686"/>
        <v>205.95</v>
      </c>
      <c r="AF78" s="54">
        <f t="shared" si="694"/>
        <v>-604.44098024364746</v>
      </c>
      <c r="AG78" s="167">
        <f t="shared" si="64"/>
        <v>-1.1467574225039155E-3</v>
      </c>
      <c r="AH78"/>
      <c r="AI78" s="22">
        <f t="shared" si="687"/>
        <v>3096720000.0000005</v>
      </c>
      <c r="AJ78" s="174">
        <f t="shared" si="700"/>
        <v>-7.0891573292379717E-2</v>
      </c>
      <c r="AK78" s="174">
        <f t="shared" si="701"/>
        <v>-2.8451467542092205E-3</v>
      </c>
      <c r="AL78" s="172"/>
      <c r="AM78" s="187">
        <f t="shared" si="702"/>
        <v>14.534722222222216</v>
      </c>
      <c r="AN78" s="187"/>
      <c r="AO78" s="187"/>
      <c r="AP78" s="174"/>
      <c r="AQ78" s="189">
        <f t="shared" si="695"/>
        <v>34.56074435090828</v>
      </c>
      <c r="AR78" s="189">
        <f t="shared" si="696"/>
        <v>0</v>
      </c>
      <c r="AS78" s="189">
        <f t="shared" si="697"/>
        <v>0</v>
      </c>
      <c r="AT78" s="189">
        <f t="shared" si="698"/>
        <v>3.1815684536996014</v>
      </c>
      <c r="AU78" s="189">
        <f t="shared" si="699"/>
        <v>6.0847496677004864</v>
      </c>
      <c r="AV78" s="190" t="s">
        <v>133</v>
      </c>
      <c r="AW78" s="189">
        <f t="shared" si="704"/>
        <v>14.724681393372983</v>
      </c>
      <c r="AX78" s="189">
        <f t="shared" si="705"/>
        <v>0</v>
      </c>
      <c r="AY78" s="189">
        <f t="shared" si="706"/>
        <v>0</v>
      </c>
      <c r="AZ78" s="189">
        <f t="shared" si="707"/>
        <v>-4.7506372132540609E-2</v>
      </c>
      <c r="BA78" s="189">
        <f t="shared" si="708"/>
        <v>0.96860662701784239</v>
      </c>
      <c r="BB78" s="190" t="s">
        <v>133</v>
      </c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95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193" t="s">
        <v>62</v>
      </c>
      <c r="EF78" s="12" t="s">
        <v>23</v>
      </c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95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6"/>
    </row>
    <row r="79" spans="1:171" ht="15" customHeight="1" x14ac:dyDescent="0.2">
      <c r="A79" s="17" t="s">
        <v>62</v>
      </c>
      <c r="B79" s="12" t="s">
        <v>24</v>
      </c>
      <c r="C79" s="28">
        <v>42420</v>
      </c>
      <c r="D79" s="63">
        <v>0.53541666666666665</v>
      </c>
      <c r="E79" s="10">
        <f t="shared" si="748"/>
        <v>232.91666666666666</v>
      </c>
      <c r="F79" s="76">
        <f t="shared" si="690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691"/>
        <v>0.5</v>
      </c>
      <c r="L79" s="53">
        <f t="shared" si="872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5">
        <v>7.36</v>
      </c>
      <c r="V79" s="60">
        <v>4</v>
      </c>
      <c r="W79" s="71">
        <f t="shared" si="692"/>
        <v>221</v>
      </c>
      <c r="X79" s="85">
        <f t="shared" si="693"/>
        <v>101</v>
      </c>
      <c r="Y79" s="33">
        <v>0</v>
      </c>
      <c r="Z79" s="33">
        <f t="shared" si="683"/>
        <v>0</v>
      </c>
      <c r="AA79" s="33">
        <v>0</v>
      </c>
      <c r="AB79" s="33">
        <f t="shared" si="684"/>
        <v>40</v>
      </c>
      <c r="AC79" s="33">
        <v>0.6</v>
      </c>
      <c r="AD79" s="33">
        <f t="shared" si="685"/>
        <v>5</v>
      </c>
      <c r="AE79" s="22">
        <f t="shared" si="686"/>
        <v>232.91666666666666</v>
      </c>
      <c r="AF79" s="54">
        <f t="shared" si="694"/>
        <v>-126.1854096789147</v>
      </c>
      <c r="AG79" s="167">
        <f t="shared" si="64"/>
        <v>-5.4930849955133016E-3</v>
      </c>
      <c r="AH79"/>
      <c r="AI79" s="22">
        <f t="shared" si="687"/>
        <v>2629900000</v>
      </c>
      <c r="AJ79" s="174">
        <f t="shared" si="700"/>
        <v>-0.16339766417646387</v>
      </c>
      <c r="AK79" s="174">
        <f t="shared" si="701"/>
        <v>-6.0592458903509462E-3</v>
      </c>
      <c r="AL79" s="172">
        <f>LN(AI79/AI77)/(AE79-AE77)</f>
        <v>-4.5156936229137868E-3</v>
      </c>
      <c r="AM79" s="187">
        <f t="shared" si="702"/>
        <v>14.43840277777778</v>
      </c>
      <c r="AN79" s="187">
        <f>AM78+AM79</f>
        <v>28.973124999999996</v>
      </c>
      <c r="AO79" s="187"/>
      <c r="AP79" s="174"/>
      <c r="AQ79" s="189">
        <f t="shared" si="695"/>
        <v>31.242328519855597</v>
      </c>
      <c r="AR79" s="189">
        <f t="shared" si="696"/>
        <v>0</v>
      </c>
      <c r="AS79" s="189">
        <f t="shared" si="697"/>
        <v>0</v>
      </c>
      <c r="AT79" s="189">
        <f t="shared" si="698"/>
        <v>3.011823104693141</v>
      </c>
      <c r="AU79" s="189">
        <f t="shared" si="699"/>
        <v>6.2929151624548734</v>
      </c>
      <c r="AV79" s="190" t="s">
        <v>134</v>
      </c>
      <c r="AW79" s="189">
        <f t="shared" si="704"/>
        <v>9.2607443509082792</v>
      </c>
      <c r="AX79" s="189">
        <f t="shared" si="705"/>
        <v>0</v>
      </c>
      <c r="AY79" s="189">
        <f t="shared" si="706"/>
        <v>0</v>
      </c>
      <c r="AZ79" s="189">
        <f t="shared" si="707"/>
        <v>0.16156845369960138</v>
      </c>
      <c r="BA79" s="189">
        <f t="shared" si="708"/>
        <v>0.22525033229951319</v>
      </c>
      <c r="BB79" s="190" t="s">
        <v>134</v>
      </c>
      <c r="BC79" s="189">
        <f>(AW78+AW79)/$AN79</f>
        <v>0.82785083570658202</v>
      </c>
      <c r="BD79" s="189">
        <f>(AX78+AX79)/$AN79</f>
        <v>0</v>
      </c>
      <c r="BE79" s="189">
        <f>(AY78+AY79)/$AN79</f>
        <v>0</v>
      </c>
      <c r="BF79" s="189">
        <f>(AZ78+AZ79)/$AN79</f>
        <v>3.9368235758849204E-3</v>
      </c>
      <c r="BG79" s="189">
        <f>(BA78+BA79)/$AN79</f>
        <v>4.1205667642594847E-2</v>
      </c>
      <c r="BH79" s="189"/>
      <c r="BI79" s="189"/>
      <c r="BJ79" s="189"/>
      <c r="BK79" s="189"/>
      <c r="BL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95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193" t="s">
        <v>62</v>
      </c>
      <c r="EF79" s="12" t="s">
        <v>24</v>
      </c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95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6"/>
    </row>
    <row r="80" spans="1:171" ht="14.25" customHeight="1" x14ac:dyDescent="0.2">
      <c r="A80" s="17" t="s">
        <v>62</v>
      </c>
      <c r="B80" s="12" t="s">
        <v>25</v>
      </c>
      <c r="C80" s="28">
        <v>42421</v>
      </c>
      <c r="D80" s="63">
        <v>0.52847222222222223</v>
      </c>
      <c r="E80" s="10">
        <f t="shared" si="748"/>
        <v>256.75</v>
      </c>
      <c r="F80" s="76">
        <f t="shared" si="690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691"/>
        <v>0.5</v>
      </c>
      <c r="L80" s="53">
        <f t="shared" si="872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5">
        <v>7.79</v>
      </c>
      <c r="V80" s="60">
        <v>4</v>
      </c>
      <c r="W80" s="71">
        <f t="shared" si="692"/>
        <v>218.3</v>
      </c>
      <c r="X80" s="85">
        <f t="shared" si="693"/>
        <v>105</v>
      </c>
      <c r="Y80" s="33">
        <v>0</v>
      </c>
      <c r="Z80" s="33">
        <f t="shared" si="683"/>
        <v>0</v>
      </c>
      <c r="AA80" s="33">
        <v>0</v>
      </c>
      <c r="AB80" s="33">
        <f t="shared" si="684"/>
        <v>40</v>
      </c>
      <c r="AC80" s="33">
        <v>1.3</v>
      </c>
      <c r="AD80" s="33">
        <f t="shared" si="685"/>
        <v>6.3</v>
      </c>
      <c r="AE80" s="22">
        <f t="shared" si="686"/>
        <v>256.75</v>
      </c>
      <c r="AF80" s="54">
        <f t="shared" si="694"/>
        <v>-170.32293900120672</v>
      </c>
      <c r="AG80" s="167">
        <f t="shared" si="64"/>
        <v>-4.0696055659011051E-3</v>
      </c>
      <c r="AH80"/>
      <c r="AI80" s="22">
        <f t="shared" si="687"/>
        <v>2357640000.0000005</v>
      </c>
      <c r="AJ80" s="174">
        <f t="shared" si="700"/>
        <v>-0.10928470394916408</v>
      </c>
      <c r="AK80" s="174">
        <f t="shared" si="701"/>
        <v>-4.5853721936712178E-3</v>
      </c>
      <c r="AL80" s="172"/>
      <c r="AM80" s="187">
        <f t="shared" si="702"/>
        <v>11.271180555555562</v>
      </c>
      <c r="AN80" s="187"/>
      <c r="AO80" s="187"/>
      <c r="AP80" s="174"/>
      <c r="AQ80" s="189">
        <f t="shared" si="695"/>
        <v>33.818943533697635</v>
      </c>
      <c r="AR80" s="189">
        <f t="shared" si="696"/>
        <v>0</v>
      </c>
      <c r="AS80" s="189">
        <f t="shared" si="697"/>
        <v>0</v>
      </c>
      <c r="AT80" s="189">
        <f t="shared" si="698"/>
        <v>3.1611748633879784</v>
      </c>
      <c r="AU80" s="189">
        <f t="shared" si="699"/>
        <v>6.5012841530054644</v>
      </c>
      <c r="AV80" s="190" t="s">
        <v>135</v>
      </c>
      <c r="AW80" s="189">
        <f t="shared" si="704"/>
        <v>10.442328519855597</v>
      </c>
      <c r="AX80" s="189">
        <f t="shared" si="705"/>
        <v>0</v>
      </c>
      <c r="AY80" s="189">
        <f t="shared" si="706"/>
        <v>0</v>
      </c>
      <c r="AZ80" s="189">
        <f t="shared" si="707"/>
        <v>-0.1681768953068592</v>
      </c>
      <c r="BA80" s="189">
        <f t="shared" si="708"/>
        <v>0.24708483754512667</v>
      </c>
      <c r="BB80" s="190" t="s">
        <v>135</v>
      </c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95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193" t="s">
        <v>62</v>
      </c>
      <c r="EF80" s="12" t="s">
        <v>25</v>
      </c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95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6"/>
    </row>
    <row r="81" spans="1:171" x14ac:dyDescent="0.2">
      <c r="A81" s="17" t="s">
        <v>62</v>
      </c>
      <c r="B81" s="12" t="s">
        <v>26</v>
      </c>
      <c r="C81" s="28">
        <v>42422</v>
      </c>
      <c r="D81" s="63">
        <v>0.3527777777777778</v>
      </c>
      <c r="E81" s="10">
        <f t="shared" si="748"/>
        <v>276.5333333333333</v>
      </c>
      <c r="F81" s="76">
        <f t="shared" si="690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691"/>
        <v>0.44999999999999929</v>
      </c>
      <c r="L81" s="53">
        <f t="shared" si="872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5">
        <v>8.2100000000000009</v>
      </c>
      <c r="V81" s="60">
        <v>12</v>
      </c>
      <c r="W81" s="71">
        <f t="shared" si="692"/>
        <v>216</v>
      </c>
      <c r="X81" s="85">
        <f t="shared" si="693"/>
        <v>117</v>
      </c>
      <c r="Y81" s="33">
        <v>1</v>
      </c>
      <c r="Z81" s="33">
        <f t="shared" si="683"/>
        <v>1</v>
      </c>
      <c r="AA81" s="33">
        <v>0</v>
      </c>
      <c r="AB81" s="33">
        <f t="shared" si="684"/>
        <v>40</v>
      </c>
      <c r="AC81" s="33">
        <v>0.7</v>
      </c>
      <c r="AD81" s="33">
        <f t="shared" si="685"/>
        <v>7</v>
      </c>
      <c r="AE81" s="22">
        <f t="shared" si="686"/>
        <v>276.5333333333333</v>
      </c>
      <c r="AF81" s="54">
        <f t="shared" si="694"/>
        <v>-121.79570714197348</v>
      </c>
      <c r="AG81" s="167">
        <f t="shared" si="64"/>
        <v>-5.6910641337462337E-3</v>
      </c>
      <c r="AH81"/>
      <c r="AI81" s="22">
        <f t="shared" si="687"/>
        <v>2084400000</v>
      </c>
      <c r="AJ81" s="174">
        <f t="shared" si="700"/>
        <v>-0.12318007465101292</v>
      </c>
      <c r="AK81" s="174">
        <f t="shared" si="701"/>
        <v>-6.2264570169004102E-3</v>
      </c>
      <c r="AL81" s="172">
        <f>LN(AI81/AI79)/(AE81-AE79)</f>
        <v>-5.3297236209440668E-3</v>
      </c>
      <c r="AM81" s="187">
        <f t="shared" si="702"/>
        <v>8.428524305555543</v>
      </c>
      <c r="AN81" s="187">
        <f>AM80+AM81</f>
        <v>19.699704861111105</v>
      </c>
      <c r="AO81" s="187">
        <f t="shared" ref="AO81" si="873">AM80+AM81+AM79+AM78</f>
        <v>48.672829861111097</v>
      </c>
      <c r="AP81" s="174"/>
      <c r="AQ81" s="189">
        <f t="shared" si="695"/>
        <v>36.47623442547301</v>
      </c>
      <c r="AR81" s="189">
        <f t="shared" si="696"/>
        <v>0</v>
      </c>
      <c r="AS81" s="189">
        <f t="shared" si="697"/>
        <v>0</v>
      </c>
      <c r="AT81" s="189">
        <f t="shared" si="698"/>
        <v>3.3192431933548683</v>
      </c>
      <c r="AU81" s="189">
        <f t="shared" si="699"/>
        <v>6.7680664513151836</v>
      </c>
      <c r="AV81" s="190" t="s">
        <v>136</v>
      </c>
      <c r="AW81" s="189">
        <f t="shared" si="704"/>
        <v>4.4189435336976359</v>
      </c>
      <c r="AX81" s="189">
        <f t="shared" si="705"/>
        <v>0</v>
      </c>
      <c r="AY81" s="189">
        <f t="shared" si="706"/>
        <v>0</v>
      </c>
      <c r="AZ81" s="189">
        <f t="shared" si="707"/>
        <v>-0.1688251366120217</v>
      </c>
      <c r="BA81" s="189">
        <f t="shared" si="708"/>
        <v>0.28871584699453567</v>
      </c>
      <c r="BB81" s="190" t="s">
        <v>136</v>
      </c>
      <c r="BC81" s="189">
        <f>(AW80+AW81)/$AN81</f>
        <v>0.75439059408908449</v>
      </c>
      <c r="BD81" s="189">
        <f>(AX80+AX81)/$AN81</f>
        <v>0</v>
      </c>
      <c r="BE81" s="189">
        <f>(AY80+AY81)/$AN81</f>
        <v>0</v>
      </c>
      <c r="BF81" s="189">
        <f>(AZ80+AZ81)/$AN81</f>
        <v>-1.7106958418658932E-2</v>
      </c>
      <c r="BG81" s="189">
        <f>(BA80+BA81)/$AN81</f>
        <v>2.7198411768969113E-2</v>
      </c>
      <c r="BH81" s="189">
        <f t="shared" ref="BH81:BL81" si="874">(AW80+AW81+AW79+AW78)/$AO81</f>
        <v>0.79811874322253973</v>
      </c>
      <c r="BI81" s="189">
        <f t="shared" si="874"/>
        <v>0</v>
      </c>
      <c r="BJ81" s="189">
        <f t="shared" si="874"/>
        <v>0</v>
      </c>
      <c r="BK81" s="189">
        <f t="shared" si="874"/>
        <v>-4.580377820397618E-3</v>
      </c>
      <c r="BL81" s="189">
        <f t="shared" si="874"/>
        <v>3.5536410124347217E-2</v>
      </c>
      <c r="BN81" s="189">
        <v>0.31323235319821446</v>
      </c>
      <c r="BO81" s="189">
        <v>1.0831965351955388</v>
      </c>
      <c r="BP81" s="189">
        <v>0.46235306509031815</v>
      </c>
      <c r="BQ81" s="189">
        <v>0</v>
      </c>
      <c r="BR81" s="189">
        <v>0</v>
      </c>
      <c r="BS81" s="189">
        <v>4.1354677238980555</v>
      </c>
      <c r="BT81" s="189">
        <v>2.8269881011674648E-2</v>
      </c>
      <c r="BU81" s="189">
        <v>4.7479749736116013</v>
      </c>
      <c r="BV81" s="189">
        <v>0.8041642487309475</v>
      </c>
      <c r="BW81" s="189">
        <v>1.4641991603621489</v>
      </c>
      <c r="BX81" s="189">
        <v>0.55135933130184056</v>
      </c>
      <c r="BY81" s="189">
        <v>0.37778119411846328</v>
      </c>
      <c r="BZ81" s="189">
        <v>1.5448862519274438</v>
      </c>
      <c r="CA81" s="189">
        <v>0.45855762038815956</v>
      </c>
      <c r="CB81" s="189">
        <v>0.70612440654124153</v>
      </c>
      <c r="CC81" s="189">
        <v>4.4645884583440907</v>
      </c>
      <c r="CD81" s="189">
        <v>0.23255096501544911</v>
      </c>
      <c r="CE81" s="189">
        <v>1.7449325209875972</v>
      </c>
      <c r="CF81" s="189">
        <v>0.49648271636129493</v>
      </c>
      <c r="CG81" s="189">
        <v>0.18307438020535152</v>
      </c>
      <c r="CH81" s="189">
        <v>0.90904013682208296</v>
      </c>
      <c r="CI81" s="189">
        <v>30.800601583955888</v>
      </c>
      <c r="CJ81" s="189">
        <v>8.8293703407197945</v>
      </c>
      <c r="CK81" s="189">
        <v>0.76036739142024989</v>
      </c>
      <c r="CL81" s="189">
        <v>4.628469915043458E-2</v>
      </c>
      <c r="CM81" s="189">
        <v>0.97937109085276175</v>
      </c>
      <c r="CN81" s="189">
        <v>3.7279932880514193</v>
      </c>
      <c r="CO81" s="189">
        <v>0.10383423280447847</v>
      </c>
      <c r="CP81" s="189">
        <v>2.1716632085348451</v>
      </c>
      <c r="CQ81" s="189">
        <v>1.0163518745829658</v>
      </c>
      <c r="CR81" s="189">
        <v>0.25780770243265794</v>
      </c>
      <c r="CS81" s="189">
        <v>0.30699214479382908</v>
      </c>
      <c r="CT81" s="189">
        <v>5.2944488533955685</v>
      </c>
      <c r="CU81" s="189">
        <v>0.27579169077280569</v>
      </c>
      <c r="CW81" s="189">
        <f t="shared" ref="CW81:DQ81" si="875">(BN81*$W81/1000+($AB82-$AB80)*BN$18/1000)/(($W81+$AA81+$AC81)/1000)</f>
        <v>0.3122205274149254</v>
      </c>
      <c r="CX81" s="189">
        <f t="shared" si="875"/>
        <v>1.0796975154694803</v>
      </c>
      <c r="CY81" s="189">
        <f t="shared" si="875"/>
        <v>0.46085953880714686</v>
      </c>
      <c r="CZ81" s="189">
        <f t="shared" si="875"/>
        <v>0</v>
      </c>
      <c r="DA81" s="189">
        <f t="shared" si="875"/>
        <v>0</v>
      </c>
      <c r="DB81" s="189">
        <f t="shared" si="875"/>
        <v>4.1221090372034155</v>
      </c>
      <c r="DC81" s="189">
        <f t="shared" si="875"/>
        <v>2.8178561599085022E-2</v>
      </c>
      <c r="DD81" s="189">
        <f t="shared" si="875"/>
        <v>4.7326377217356068</v>
      </c>
      <c r="DE81" s="189">
        <f t="shared" si="875"/>
        <v>0.80156657926111985</v>
      </c>
      <c r="DF81" s="189">
        <f t="shared" si="875"/>
        <v>1.4594693984228158</v>
      </c>
      <c r="DG81" s="189">
        <f t="shared" si="875"/>
        <v>0.54957829054544338</v>
      </c>
      <c r="DH81" s="189">
        <f t="shared" si="875"/>
        <v>0.37656085800455963</v>
      </c>
      <c r="DI81" s="189">
        <f t="shared" si="875"/>
        <v>1.5398958487140186</v>
      </c>
      <c r="DJ81" s="189">
        <f t="shared" si="875"/>
        <v>0.45707635442474609</v>
      </c>
      <c r="DK81" s="189">
        <f t="shared" si="875"/>
        <v>0.70384343245458325</v>
      </c>
      <c r="DL81" s="189">
        <f t="shared" si="875"/>
        <v>4.4501666220688678</v>
      </c>
      <c r="DM81" s="189">
        <f t="shared" si="875"/>
        <v>0.2317997620827735</v>
      </c>
      <c r="DN81" s="189">
        <f t="shared" si="875"/>
        <v>1.7392959138593498</v>
      </c>
      <c r="DO81" s="189">
        <f t="shared" si="875"/>
        <v>0.49487894201218141</v>
      </c>
      <c r="DP81" s="189">
        <f t="shared" si="875"/>
        <v>0.18248300011239471</v>
      </c>
      <c r="DQ81" s="189">
        <f t="shared" si="875"/>
        <v>0.90610368967960286</v>
      </c>
      <c r="DR81" s="195">
        <f>(CI81*$W81/1000+($AB82-$AB80)*CI$18/1000+2220/1000*(AD82-AD80))/(($W81+$AA81+$AC81)/1000)</f>
        <v>37.8723116849768</v>
      </c>
      <c r="DS81" s="189">
        <f t="shared" ref="DS81:ED81" si="876">(CJ81*$W81/1000+($AB82-$AB80)*CJ$18/1000)/(($W81+$AA81+$AC81)/1000)</f>
        <v>8.8008490705836451</v>
      </c>
      <c r="DT81" s="189">
        <f t="shared" si="876"/>
        <v>0.75791119772392246</v>
      </c>
      <c r="DU81" s="189">
        <f t="shared" si="876"/>
        <v>4.6135186970437801E-2</v>
      </c>
      <c r="DV81" s="189">
        <f t="shared" si="876"/>
        <v>0.97620745558004873</v>
      </c>
      <c r="DW81" s="189">
        <f t="shared" si="876"/>
        <v>3.7159508547259188</v>
      </c>
      <c r="DX81" s="189">
        <f t="shared" si="876"/>
        <v>0.10349881996200901</v>
      </c>
      <c r="DY81" s="189">
        <f t="shared" si="876"/>
        <v>2.1646481451016455</v>
      </c>
      <c r="DZ81" s="189">
        <f t="shared" si="876"/>
        <v>1.0130687813102015</v>
      </c>
      <c r="EA81" s="189">
        <f t="shared" si="876"/>
        <v>0.25697491336157879</v>
      </c>
      <c r="EB81" s="189">
        <f t="shared" si="876"/>
        <v>0.30600047658268154</v>
      </c>
      <c r="EC81" s="189">
        <f t="shared" si="876"/>
        <v>5.2773463421017208</v>
      </c>
      <c r="ED81" s="189">
        <f t="shared" si="876"/>
        <v>0.27490080852296278</v>
      </c>
      <c r="EE81" s="193" t="s">
        <v>62</v>
      </c>
      <c r="EF81" s="12" t="s">
        <v>26</v>
      </c>
      <c r="EG81" s="189">
        <f t="shared" ref="EG81" si="877">BN81-CW77</f>
        <v>0.10934155386914729</v>
      </c>
      <c r="EH81" s="189">
        <f t="shared" ref="EH81" si="878">BO81-CX77</f>
        <v>2.0675260768921122E-2</v>
      </c>
      <c r="EI81" s="189">
        <f t="shared" ref="EI81" si="879">BP81-CY77</f>
        <v>-0.86648390735342973</v>
      </c>
      <c r="EJ81" s="189">
        <f t="shared" ref="EJ81" si="880">BQ81-CZ77</f>
        <v>0</v>
      </c>
      <c r="EK81" s="189">
        <f t="shared" ref="EK81" si="881">BR81-DA77</f>
        <v>0</v>
      </c>
      <c r="EL81" s="189">
        <f t="shared" ref="EL81" si="882">BS81-DB77</f>
        <v>0.4266026531474485</v>
      </c>
      <c r="EM81" s="189">
        <f t="shared" ref="EM81" si="883">BT81-DC77</f>
        <v>2.8269881011674648E-2</v>
      </c>
      <c r="EN81" s="189">
        <f t="shared" ref="EN81" si="884">BU81-DD77</f>
        <v>1.1537253237334966</v>
      </c>
      <c r="EO81" s="189">
        <f t="shared" ref="EO81" si="885">BV81-DE77</f>
        <v>5.1684797912363134E-2</v>
      </c>
      <c r="EP81" s="189">
        <f t="shared" ref="EP81" si="886">BW81-DF77</f>
        <v>-4.7143522779520941E-2</v>
      </c>
      <c r="EQ81" s="189">
        <f t="shared" ref="EQ81" si="887">BX81-DG77</f>
        <v>-0.57445416210130795</v>
      </c>
      <c r="ER81" s="189">
        <f t="shared" ref="ER81" si="888">BY81-DH77</f>
        <v>-0.8429378877510898</v>
      </c>
      <c r="ES81" s="189">
        <f t="shared" ref="ES81" si="889">BZ81-DI77</f>
        <v>4.4649627228583899E-2</v>
      </c>
      <c r="ET81" s="189">
        <f t="shared" ref="ET81" si="890">CA81-DJ77</f>
        <v>-7.5018508937584161E-2</v>
      </c>
      <c r="EU81" s="189">
        <f t="shared" ref="EU81" si="891">CB81-DK77</f>
        <v>-7.4065128286974868E-2</v>
      </c>
      <c r="EV81" s="189">
        <f t="shared" ref="EV81" si="892">CC81-DL77</f>
        <v>7.7839680125052269E-2</v>
      </c>
      <c r="EW81" s="189">
        <f t="shared" ref="EW81" si="893">CD81-DM77</f>
        <v>7.4946992463426371E-2</v>
      </c>
      <c r="EX81" s="189">
        <f t="shared" ref="EX81" si="894">CE81-DN77</f>
        <v>-0.10236659291209915</v>
      </c>
      <c r="EY81" s="189">
        <f t="shared" ref="EY81" si="895">CF81-DO77</f>
        <v>-0.30054689020547876</v>
      </c>
      <c r="EZ81" s="189">
        <f t="shared" ref="EZ81" si="896">CG81-DP77</f>
        <v>-2.0549468538616694E-2</v>
      </c>
      <c r="FA81" s="189">
        <f t="shared" ref="FA81" si="897">CH81-DQ77</f>
        <v>-0.41959561221696784</v>
      </c>
      <c r="FB81" s="195">
        <f>CI81-DR77</f>
        <v>-33.571214538859472</v>
      </c>
      <c r="FC81" s="189">
        <f t="shared" ref="FC81" si="898">CJ81-DS77</f>
        <v>5.7780141284092945</v>
      </c>
      <c r="FD81" s="189">
        <f t="shared" ref="FD81" si="899">CK81-DT77</f>
        <v>0.27332629410323439</v>
      </c>
      <c r="FE81" s="189">
        <f t="shared" ref="FE81" si="900">CL81-DU77</f>
        <v>1.0159735893832011E-2</v>
      </c>
      <c r="FF81" s="189">
        <f t="shared" ref="FF81" si="901">CM81-DV77</f>
        <v>-5.9179876766985329E-2</v>
      </c>
      <c r="FG81" s="189">
        <f t="shared" ref="FG81" si="902">CN81-DW77</f>
        <v>-0.29299673212336996</v>
      </c>
      <c r="FH81" s="189">
        <f t="shared" ref="FH81" si="903">CO81-DX77</f>
        <v>6.527301070758057E-2</v>
      </c>
      <c r="FI81" s="189">
        <f t="shared" ref="FI81" si="904">CP81-DY77</f>
        <v>0.85673231191277321</v>
      </c>
      <c r="FJ81" s="189">
        <f>CQ81-DZ77</f>
        <v>0.51484788578053609</v>
      </c>
      <c r="FK81" s="189">
        <f t="shared" ref="FK81" si="905">CR81-EA77</f>
        <v>0.10782112837176233</v>
      </c>
      <c r="FL81" s="189">
        <f t="shared" ref="FL81" si="906">CS81-EB77</f>
        <v>-0.22859611669894309</v>
      </c>
      <c r="FM81" s="189">
        <f t="shared" ref="FM81" si="907">CT81-EC77</f>
        <v>1.5982137085201593</v>
      </c>
      <c r="FN81" s="189">
        <f t="shared" ref="FN81" si="908">CU81-ED77</f>
        <v>0.27579169077280569</v>
      </c>
      <c r="FO81" s="199">
        <f>SUM(BA78:BA81)</f>
        <v>1.7296576438570179</v>
      </c>
    </row>
    <row r="82" spans="1:171" ht="16.5" x14ac:dyDescent="0.3">
      <c r="A82" s="17" t="s">
        <v>62</v>
      </c>
      <c r="B82" s="12" t="s">
        <v>27</v>
      </c>
      <c r="C82" s="28">
        <v>42423</v>
      </c>
      <c r="D82" s="63">
        <v>0.42569444444444443</v>
      </c>
      <c r="E82" s="10">
        <f t="shared" si="748"/>
        <v>302.2833333333333</v>
      </c>
      <c r="F82" s="76">
        <f t="shared" si="690"/>
        <v>12.595138888888888</v>
      </c>
      <c r="G82" s="154">
        <v>7.82</v>
      </c>
      <c r="H82" s="154">
        <v>8.99</v>
      </c>
      <c r="I82" s="153">
        <v>86.9</v>
      </c>
      <c r="J82" s="153">
        <v>13.3</v>
      </c>
      <c r="K82" s="53">
        <f t="shared" si="691"/>
        <v>1.17</v>
      </c>
      <c r="L82" s="53">
        <f t="shared" si="872"/>
        <v>5.3100000000000005</v>
      </c>
      <c r="M82" s="153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5">
        <v>8.4499999999999993</v>
      </c>
      <c r="V82" s="60">
        <v>10</v>
      </c>
      <c r="W82" s="71">
        <f t="shared" si="692"/>
        <v>204</v>
      </c>
      <c r="X82" s="85">
        <f t="shared" si="693"/>
        <v>127</v>
      </c>
      <c r="Y82" s="33">
        <v>0</v>
      </c>
      <c r="Z82" s="33">
        <f t="shared" si="683"/>
        <v>1</v>
      </c>
      <c r="AA82" s="33">
        <v>0</v>
      </c>
      <c r="AB82" s="33">
        <f t="shared" si="684"/>
        <v>40</v>
      </c>
      <c r="AC82" s="33">
        <v>0</v>
      </c>
      <c r="AD82" s="33">
        <f t="shared" si="685"/>
        <v>7</v>
      </c>
      <c r="AE82" s="22">
        <f t="shared" si="686"/>
        <v>302.2833333333333</v>
      </c>
      <c r="AF82" s="54">
        <f t="shared" si="694"/>
        <v>-84.882553986151351</v>
      </c>
      <c r="AG82" s="167">
        <f t="shared" si="64"/>
        <v>-8.1659557589776662E-3</v>
      </c>
      <c r="AH82"/>
      <c r="AI82" s="22">
        <f t="shared" si="687"/>
        <v>1595280000</v>
      </c>
      <c r="AJ82" s="174">
        <f t="shared" si="700"/>
        <v>-0.2674317746336235</v>
      </c>
      <c r="AK82" s="174">
        <f t="shared" si="701"/>
        <v>-1.0385699985771787E-2</v>
      </c>
      <c r="AL82" s="172"/>
      <c r="AM82" s="187">
        <f t="shared" si="702"/>
        <v>9.3719270833333326</v>
      </c>
      <c r="AN82" s="187"/>
      <c r="AO82" s="187"/>
      <c r="AP82" s="174"/>
      <c r="AQ82" s="189">
        <f t="shared" si="695"/>
        <v>30.200000000000003</v>
      </c>
      <c r="AR82" s="189">
        <f t="shared" si="696"/>
        <v>0</v>
      </c>
      <c r="AS82" s="189">
        <f t="shared" si="697"/>
        <v>0</v>
      </c>
      <c r="AT82" s="189">
        <f t="shared" si="698"/>
        <v>3.42</v>
      </c>
      <c r="AU82" s="189">
        <f t="shared" si="699"/>
        <v>6.69</v>
      </c>
      <c r="AV82" s="190" t="s">
        <v>137</v>
      </c>
      <c r="AW82" s="189">
        <f t="shared" si="704"/>
        <v>6.2762344254730102</v>
      </c>
      <c r="AX82" s="189">
        <f t="shared" si="705"/>
        <v>0</v>
      </c>
      <c r="AY82" s="189">
        <f t="shared" si="706"/>
        <v>0</v>
      </c>
      <c r="AZ82" s="189">
        <f t="shared" si="707"/>
        <v>-0.10075680664513165</v>
      </c>
      <c r="BA82" s="189">
        <f t="shared" si="708"/>
        <v>-7.8066451315183194E-2</v>
      </c>
      <c r="BB82" s="190" t="s">
        <v>137</v>
      </c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95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193" t="s">
        <v>62</v>
      </c>
      <c r="EF82" s="12" t="s">
        <v>27</v>
      </c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95"/>
      <c r="FC82" s="189"/>
      <c r="FD82" s="189"/>
      <c r="FE82" s="189"/>
      <c r="FF82" s="189"/>
      <c r="FG82" s="189"/>
      <c r="FH82" s="189"/>
      <c r="FI82" s="189"/>
      <c r="FJ82" s="189"/>
      <c r="FK82" s="189"/>
      <c r="FL82" s="189"/>
      <c r="FM82" s="189"/>
      <c r="FN82" s="189"/>
      <c r="FO82" s="6"/>
    </row>
    <row r="83" spans="1:171" ht="17.25" thickBot="1" x14ac:dyDescent="0.35">
      <c r="A83" s="23" t="s">
        <v>62</v>
      </c>
      <c r="B83" s="13" t="s">
        <v>28</v>
      </c>
      <c r="C83" s="28">
        <v>42424</v>
      </c>
      <c r="D83" s="64">
        <v>0.38541666666666669</v>
      </c>
      <c r="E83" s="152">
        <f>F83*24</f>
        <v>325.31666666666666</v>
      </c>
      <c r="F83" s="77">
        <f t="shared" si="690"/>
        <v>13.55486111111111</v>
      </c>
      <c r="G83" s="157">
        <v>6.31</v>
      </c>
      <c r="H83" s="158">
        <v>7.48</v>
      </c>
      <c r="I83" s="155">
        <v>84.4</v>
      </c>
      <c r="J83" s="155">
        <v>13</v>
      </c>
      <c r="K83" s="161">
        <f t="shared" si="691"/>
        <v>1.1700000000000008</v>
      </c>
      <c r="L83" s="161">
        <f t="shared" si="872"/>
        <v>6.82</v>
      </c>
      <c r="M83" s="156">
        <v>3</v>
      </c>
      <c r="N83" s="66">
        <v>25.6</v>
      </c>
      <c r="O83" s="65"/>
      <c r="P83" s="67">
        <v>0</v>
      </c>
      <c r="Q83" s="67">
        <v>3.65</v>
      </c>
      <c r="R83" s="67">
        <v>7.03</v>
      </c>
      <c r="S83" s="65"/>
      <c r="T83" s="65">
        <v>105</v>
      </c>
      <c r="U83" s="78">
        <v>9.0299999999999994</v>
      </c>
      <c r="V83" s="65">
        <v>10</v>
      </c>
      <c r="W83" s="71">
        <f t="shared" si="692"/>
        <v>194</v>
      </c>
      <c r="X83" s="86">
        <f t="shared" si="693"/>
        <v>137</v>
      </c>
      <c r="Y83" s="67">
        <v>0</v>
      </c>
      <c r="Z83" s="68">
        <f t="shared" si="683"/>
        <v>1</v>
      </c>
      <c r="AA83" s="67">
        <v>0</v>
      </c>
      <c r="AB83" s="68">
        <f t="shared" si="684"/>
        <v>40</v>
      </c>
      <c r="AC83" s="67">
        <v>0</v>
      </c>
      <c r="AD83" s="68">
        <f t="shared" si="685"/>
        <v>7</v>
      </c>
      <c r="AE83" s="6"/>
      <c r="AF83" s="54"/>
      <c r="AG83" s="168"/>
      <c r="AH83"/>
      <c r="AI83" s="163">
        <f t="shared" si="687"/>
        <v>1224139999.9999998</v>
      </c>
      <c r="AJ83" s="175">
        <f t="shared" si="700"/>
        <v>-0.26481071278498636</v>
      </c>
      <c r="AK83" s="175">
        <f t="shared" si="701"/>
        <v>8.76034777918023E-4</v>
      </c>
      <c r="AL83" s="172">
        <f>LN(AI83/AI81)/(AE83-AE81)</f>
        <v>1.9246955909544715E-3</v>
      </c>
      <c r="AM83" s="187">
        <f t="shared" si="702"/>
        <v>6.7804375000000077</v>
      </c>
      <c r="AN83" s="187">
        <f>AM82+AM83</f>
        <v>16.152364583333341</v>
      </c>
      <c r="AO83" s="187">
        <f t="shared" ref="AO83" si="909">AM82+AM83</f>
        <v>16.152364583333341</v>
      </c>
      <c r="AP83" s="175"/>
      <c r="AQ83" s="189">
        <f t="shared" si="695"/>
        <v>25.6</v>
      </c>
      <c r="AR83" s="189">
        <f t="shared" si="696"/>
        <v>0</v>
      </c>
      <c r="AS83" s="189">
        <f t="shared" si="697"/>
        <v>0</v>
      </c>
      <c r="AT83" s="189">
        <f t="shared" si="698"/>
        <v>3.6500000000000004</v>
      </c>
      <c r="AU83" s="189">
        <f t="shared" si="699"/>
        <v>7.03</v>
      </c>
      <c r="AV83" s="190" t="s">
        <v>138</v>
      </c>
      <c r="AW83" s="189">
        <f t="shared" si="704"/>
        <v>4.6000000000000014</v>
      </c>
      <c r="AX83" s="189">
        <f t="shared" si="705"/>
        <v>0</v>
      </c>
      <c r="AY83" s="189">
        <f t="shared" si="706"/>
        <v>0</v>
      </c>
      <c r="AZ83" s="189">
        <f t="shared" si="707"/>
        <v>-0.22999999999999998</v>
      </c>
      <c r="BA83" s="189">
        <f t="shared" si="708"/>
        <v>0.33999999999999986</v>
      </c>
      <c r="BB83" s="190" t="s">
        <v>138</v>
      </c>
      <c r="BC83" s="189">
        <f>(AW82+AW83)/$AN83</f>
        <v>0.67335245990519232</v>
      </c>
      <c r="BD83" s="189">
        <f>(AX82+AX83)/$AN83</f>
        <v>0</v>
      </c>
      <c r="BE83" s="189">
        <f>(AY82+AY83)/$AN83</f>
        <v>0</v>
      </c>
      <c r="BF83" s="189">
        <f>(AZ82+AZ83)/$AN83</f>
        <v>-2.0477299465269612E-2</v>
      </c>
      <c r="BG83" s="189">
        <f>(BA82+BA83)/$AN83</f>
        <v>1.6216421275872524E-2</v>
      </c>
      <c r="BH83" s="189">
        <f t="shared" ref="BH83" si="910">(AW82+AW83)/$AN83</f>
        <v>0.67335245990519232</v>
      </c>
      <c r="BI83" s="189">
        <f t="shared" ref="BI83" si="911">(AX82+AX83)/$AN83</f>
        <v>0</v>
      </c>
      <c r="BJ83" s="189">
        <f t="shared" ref="BJ83" si="912">(AY82+AY83)/$AN83</f>
        <v>0</v>
      </c>
      <c r="BK83" s="189">
        <f t="shared" ref="BK83" si="913">(AZ82+AZ83)/$AN83</f>
        <v>-2.0477299465269612E-2</v>
      </c>
      <c r="BL83" s="189">
        <f t="shared" ref="BL83" si="914">(BA82+BA83)/$AN83</f>
        <v>1.6216421275872524E-2</v>
      </c>
      <c r="BN83" s="189">
        <v>0.33212758843467388</v>
      </c>
      <c r="BO83" s="189">
        <v>1.1729525862183148</v>
      </c>
      <c r="BP83" s="189">
        <v>0.5592724361229966</v>
      </c>
      <c r="BQ83" s="189">
        <v>0</v>
      </c>
      <c r="BR83" s="189">
        <v>0</v>
      </c>
      <c r="BS83" s="189">
        <v>4.2891702409854311</v>
      </c>
      <c r="BT83" s="189">
        <v>3.1245657960271983E-2</v>
      </c>
      <c r="BU83" s="189">
        <v>4.9034076359701393</v>
      </c>
      <c r="BV83" s="189">
        <v>0.7875554840404202</v>
      </c>
      <c r="BW83" s="189">
        <v>1.6166401742409686</v>
      </c>
      <c r="BX83" s="189">
        <v>0.43577719624570777</v>
      </c>
      <c r="BY83" s="189">
        <v>0.29655283697439666</v>
      </c>
      <c r="BZ83" s="189">
        <v>1.6064212183239446</v>
      </c>
      <c r="CA83" s="189">
        <v>0.46746824567251727</v>
      </c>
      <c r="CB83" s="189">
        <v>0.68677573862436314</v>
      </c>
      <c r="CC83" s="189">
        <v>4.5559289220891319</v>
      </c>
      <c r="CD83" s="189">
        <v>0.27561595853682858</v>
      </c>
      <c r="CE83" s="189">
        <v>1.8105650245670082</v>
      </c>
      <c r="CF83" s="189">
        <v>0.45972335269248105</v>
      </c>
      <c r="CG83" s="189">
        <v>0.18046876639492812</v>
      </c>
      <c r="CH83" s="189">
        <v>0.82443298832126355</v>
      </c>
      <c r="CI83" s="189">
        <v>27.359210664288195</v>
      </c>
      <c r="CJ83" s="189">
        <v>10.974305970579099</v>
      </c>
      <c r="CK83" s="189">
        <v>0.81167050274895258</v>
      </c>
      <c r="CL83" s="189">
        <v>5.621051712178194E-2</v>
      </c>
      <c r="CM83" s="189">
        <v>0.95684535512840962</v>
      </c>
      <c r="CN83" s="189">
        <v>3.4190751297161266</v>
      </c>
      <c r="CO83" s="189">
        <v>0.10051123947526862</v>
      </c>
      <c r="CP83" s="189">
        <v>2.2017498204425436</v>
      </c>
      <c r="CQ83" s="189">
        <v>1.1738522427666573</v>
      </c>
      <c r="CR83" s="189">
        <v>0.32365596040951727</v>
      </c>
      <c r="CS83" s="189">
        <v>0.16080563395040126</v>
      </c>
      <c r="CT83" s="189">
        <v>5.7563062689428826</v>
      </c>
      <c r="CU83" s="189">
        <v>0.27445196786454995</v>
      </c>
      <c r="CW83" s="189">
        <f t="shared" ref="CW83:DQ83" si="915">(BN83*$W83/1000+($AB83-$AB82)*BN$18/1000)/(($W83+$AA83+$AC83)/1000)</f>
        <v>0.33212758843467383</v>
      </c>
      <c r="CX83" s="189">
        <f t="shared" si="915"/>
        <v>1.1729525862183148</v>
      </c>
      <c r="CY83" s="189">
        <f t="shared" si="915"/>
        <v>0.5592724361229966</v>
      </c>
      <c r="CZ83" s="189">
        <f t="shared" si="915"/>
        <v>0</v>
      </c>
      <c r="DA83" s="189">
        <f t="shared" si="915"/>
        <v>0</v>
      </c>
      <c r="DB83" s="189">
        <f t="shared" si="915"/>
        <v>4.2891702409854311</v>
      </c>
      <c r="DC83" s="189">
        <f t="shared" si="915"/>
        <v>3.124565796027198E-2</v>
      </c>
      <c r="DD83" s="189">
        <f t="shared" si="915"/>
        <v>4.9034076359701393</v>
      </c>
      <c r="DE83" s="189">
        <f t="shared" si="915"/>
        <v>0.7875554840404202</v>
      </c>
      <c r="DF83" s="189">
        <f t="shared" si="915"/>
        <v>1.6166401742409684</v>
      </c>
      <c r="DG83" s="189">
        <f t="shared" si="915"/>
        <v>0.43577719624570777</v>
      </c>
      <c r="DH83" s="189">
        <f t="shared" si="915"/>
        <v>0.29655283697439666</v>
      </c>
      <c r="DI83" s="189">
        <f t="shared" si="915"/>
        <v>1.6064212183239448</v>
      </c>
      <c r="DJ83" s="189">
        <f t="shared" si="915"/>
        <v>0.46746824567251721</v>
      </c>
      <c r="DK83" s="189">
        <f t="shared" si="915"/>
        <v>0.68677573862436314</v>
      </c>
      <c r="DL83" s="189">
        <f t="shared" si="915"/>
        <v>4.5559289220891319</v>
      </c>
      <c r="DM83" s="189">
        <f t="shared" si="915"/>
        <v>0.27561595853682852</v>
      </c>
      <c r="DN83" s="189">
        <f t="shared" si="915"/>
        <v>1.8105650245670082</v>
      </c>
      <c r="DO83" s="189">
        <f t="shared" si="915"/>
        <v>0.45972335269248105</v>
      </c>
      <c r="DP83" s="189">
        <f t="shared" si="915"/>
        <v>0.18046876639492812</v>
      </c>
      <c r="DQ83" s="189">
        <f t="shared" si="915"/>
        <v>0.82443298832126355</v>
      </c>
      <c r="DR83" s="195">
        <f>(CI83*$W83/1000+($AB83-$AB82)*CI$18/1000+2220*(AD83-AD82)/1000)/(($W83+$AA83+$AC83)/1000)</f>
        <v>27.359210664288195</v>
      </c>
      <c r="DS83" s="189">
        <f t="shared" ref="DS83:ED83" si="916">(CJ83*$W83/1000+($AB83-$AB82)*CJ$18/1000)/(($W83+$AA83+$AC83)/1000)</f>
        <v>10.974305970579099</v>
      </c>
      <c r="DT83" s="189">
        <f t="shared" si="916"/>
        <v>0.81167050274895258</v>
      </c>
      <c r="DU83" s="189">
        <f t="shared" si="916"/>
        <v>5.621051712178194E-2</v>
      </c>
      <c r="DV83" s="189">
        <f t="shared" si="916"/>
        <v>0.95684535512840962</v>
      </c>
      <c r="DW83" s="189">
        <f t="shared" si="916"/>
        <v>3.4190751297161266</v>
      </c>
      <c r="DX83" s="189">
        <f t="shared" si="916"/>
        <v>0.10051123947526862</v>
      </c>
      <c r="DY83" s="189">
        <f t="shared" si="916"/>
        <v>2.2017498204425436</v>
      </c>
      <c r="DZ83" s="189">
        <f t="shared" si="916"/>
        <v>1.1738522427666573</v>
      </c>
      <c r="EA83" s="189">
        <f t="shared" si="916"/>
        <v>0.32365596040951722</v>
      </c>
      <c r="EB83" s="189">
        <f t="shared" si="916"/>
        <v>0.16080563395040126</v>
      </c>
      <c r="EC83" s="189">
        <f t="shared" si="916"/>
        <v>5.7563062689428826</v>
      </c>
      <c r="ED83" s="189">
        <f t="shared" si="916"/>
        <v>0.27445196786454995</v>
      </c>
      <c r="EE83" s="193" t="s">
        <v>62</v>
      </c>
      <c r="EF83" s="13" t="s">
        <v>28</v>
      </c>
      <c r="EG83" s="192">
        <f t="shared" ref="EG83" si="917">BN83-CW81</f>
        <v>1.9907061019748484E-2</v>
      </c>
      <c r="EH83" s="192">
        <f t="shared" ref="EH83" si="918">BO83-CX81</f>
        <v>9.3255070748834434E-2</v>
      </c>
      <c r="EI83" s="192">
        <f t="shared" ref="EI83" si="919">BP83-CY81</f>
        <v>9.8412897315849734E-2</v>
      </c>
      <c r="EJ83" s="192">
        <f t="shared" ref="EJ83" si="920">BQ83-CZ81</f>
        <v>0</v>
      </c>
      <c r="EK83" s="192">
        <f t="shared" ref="EK83" si="921">BR83-DA81</f>
        <v>0</v>
      </c>
      <c r="EL83" s="192">
        <f t="shared" ref="EL83" si="922">BS83-DB81</f>
        <v>0.16706120378201561</v>
      </c>
      <c r="EM83" s="192">
        <f t="shared" ref="EM83" si="923">BT83-DC81</f>
        <v>3.0670963611869606E-3</v>
      </c>
      <c r="EN83" s="192">
        <f t="shared" ref="EN83" si="924">BU83-DD81</f>
        <v>0.17076991423453247</v>
      </c>
      <c r="EO83" s="192">
        <f t="shared" ref="EO83" si="925">BV83-DE81</f>
        <v>-1.4011095220699654E-2</v>
      </c>
      <c r="EP83" s="192">
        <f t="shared" ref="EP83" si="926">BW83-DF81</f>
        <v>0.15717077581815286</v>
      </c>
      <c r="EQ83" s="192">
        <f t="shared" ref="EQ83" si="927">BX83-DG81</f>
        <v>-0.11380109429973562</v>
      </c>
      <c r="ER83" s="192">
        <f t="shared" ref="ER83" si="928">BY83-DH81</f>
        <v>-8.0008021030162968E-2</v>
      </c>
      <c r="ES83" s="192">
        <f t="shared" ref="ES83" si="929">BZ83-DI81</f>
        <v>6.6525369609925944E-2</v>
      </c>
      <c r="ET83" s="192">
        <f t="shared" ref="ET83" si="930">CA83-DJ81</f>
        <v>1.0391891247771179E-2</v>
      </c>
      <c r="EU83" s="192">
        <f t="shared" ref="EU83" si="931">CB83-DK81</f>
        <v>-1.706769383022011E-2</v>
      </c>
      <c r="EV83" s="192">
        <f t="shared" ref="EV83" si="932">CC83-DL81</f>
        <v>0.1057623000202641</v>
      </c>
      <c r="EW83" s="192">
        <f t="shared" ref="EW83" si="933">CD83-DM81</f>
        <v>4.3816196454055073E-2</v>
      </c>
      <c r="EX83" s="192">
        <f t="shared" ref="EX83" si="934">CE83-DN81</f>
        <v>7.1269110707658401E-2</v>
      </c>
      <c r="EY83" s="192">
        <f t="shared" ref="EY83" si="935">CF83-DO81</f>
        <v>-3.5155589319700364E-2</v>
      </c>
      <c r="EZ83" s="192">
        <f t="shared" ref="EZ83" si="936">CG83-DP81</f>
        <v>-2.0142337174665903E-3</v>
      </c>
      <c r="FA83" s="192">
        <f t="shared" ref="FA83" si="937">CH83-DQ81</f>
        <v>-8.1670701358339315E-2</v>
      </c>
      <c r="FB83" s="196">
        <f>CI83-DR81</f>
        <v>-10.513101020688605</v>
      </c>
      <c r="FC83" s="192">
        <f t="shared" ref="FC83" si="938">CJ83-DS81</f>
        <v>2.173456899995454</v>
      </c>
      <c r="FD83" s="192">
        <f t="shared" ref="FD83" si="939">CK83-DT81</f>
        <v>5.3759305025030124E-2</v>
      </c>
      <c r="FE83" s="192">
        <f t="shared" ref="FE83" si="940">CL83-DU81</f>
        <v>1.0075330151344139E-2</v>
      </c>
      <c r="FF83" s="192">
        <f t="shared" ref="FF83" si="941">CM83-DV81</f>
        <v>-1.9362100451639108E-2</v>
      </c>
      <c r="FG83" s="192">
        <f t="shared" ref="FG83" si="942">CN83-DW81</f>
        <v>-0.2968757250097922</v>
      </c>
      <c r="FH83" s="192">
        <f t="shared" ref="FH83" si="943">CO83-DX81</f>
        <v>-2.9875804867403877E-3</v>
      </c>
      <c r="FI83" s="192">
        <f t="shared" ref="FI83" si="944">CP83-DY81</f>
        <v>3.7101675340898144E-2</v>
      </c>
      <c r="FJ83" s="192">
        <f t="shared" ref="FJ83" si="945">CQ83-DZ81</f>
        <v>0.16078346145645583</v>
      </c>
      <c r="FK83" s="192">
        <f t="shared" ref="FK83" si="946">CR83-EA81</f>
        <v>6.668104704793848E-2</v>
      </c>
      <c r="FL83" s="192">
        <f t="shared" ref="FL83" si="947">CS83-EB81</f>
        <v>-0.14519484263228027</v>
      </c>
      <c r="FM83" s="192">
        <f t="shared" ref="FM83" si="948">CT83-EC81</f>
        <v>0.47895992684116173</v>
      </c>
      <c r="FN83" s="192">
        <f t="shared" ref="FN83" si="949">CU83-ED81</f>
        <v>-4.4884065841283016E-4</v>
      </c>
      <c r="FO83" s="200">
        <f>BA82+BA83</f>
        <v>0.26193354868481666</v>
      </c>
    </row>
    <row r="84" spans="1:171" ht="13.5" x14ac:dyDescent="0.25">
      <c r="A84" s="17" t="s">
        <v>63</v>
      </c>
      <c r="B84" s="12" t="s">
        <v>49</v>
      </c>
      <c r="C84" s="49">
        <v>42410</v>
      </c>
      <c r="D84" s="29">
        <v>0.62013888888888891</v>
      </c>
      <c r="E84" s="10">
        <f>F84*24</f>
        <v>0</v>
      </c>
      <c r="F84" s="81">
        <v>0</v>
      </c>
      <c r="G84" s="39"/>
      <c r="H84" s="37"/>
      <c r="I84" s="38"/>
      <c r="J84" s="5"/>
      <c r="K84" s="5"/>
      <c r="L84" s="5"/>
      <c r="M84" s="41"/>
      <c r="N84" s="150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6"/>
      <c r="AH84"/>
      <c r="AI84" s="176"/>
      <c r="AJ84" s="173"/>
      <c r="AK84" s="173"/>
      <c r="AL84" s="166"/>
      <c r="AM84" s="186"/>
      <c r="AN84" s="186"/>
      <c r="AO84" s="186"/>
      <c r="AP84" s="173"/>
      <c r="AQ84" s="188"/>
      <c r="AR84" s="188"/>
      <c r="AS84" s="188"/>
      <c r="AT84" s="188"/>
      <c r="AU84" s="188"/>
      <c r="AW84" s="188"/>
      <c r="AX84" s="188"/>
      <c r="AY84" s="188"/>
      <c r="AZ84" s="188"/>
      <c r="BA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  <c r="CW84" s="188"/>
      <c r="CX84" s="188"/>
      <c r="CY84" s="188"/>
      <c r="CZ84" s="188"/>
      <c r="DA84" s="188"/>
      <c r="DB84" s="188"/>
      <c r="DC84" s="188"/>
      <c r="DD84" s="188"/>
      <c r="DE84" s="188"/>
      <c r="DF84" s="188"/>
      <c r="DG84" s="188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94"/>
      <c r="DS84" s="188"/>
      <c r="DT84" s="188"/>
      <c r="DU84" s="188"/>
      <c r="DV84" s="188"/>
      <c r="DW84" s="188"/>
      <c r="DX84" s="188"/>
      <c r="DY84" s="188"/>
      <c r="DZ84" s="188"/>
      <c r="EA84" s="188"/>
      <c r="EB84" s="188"/>
      <c r="EC84" s="188"/>
      <c r="ED84" s="188"/>
      <c r="EE84" s="193" t="s">
        <v>63</v>
      </c>
      <c r="EF84" s="197"/>
      <c r="EG84" s="188"/>
      <c r="EH84" s="188"/>
      <c r="EI84" s="188"/>
      <c r="EJ84" s="188"/>
      <c r="EK84" s="188"/>
      <c r="EL84" s="188"/>
      <c r="EM84" s="188"/>
      <c r="EN84" s="188"/>
      <c r="EO84" s="188"/>
      <c r="EP84" s="188"/>
      <c r="EQ84" s="188"/>
      <c r="ER84" s="188"/>
      <c r="ES84" s="188"/>
      <c r="ET84" s="188"/>
      <c r="EU84" s="188"/>
      <c r="EV84" s="188"/>
      <c r="EW84" s="188"/>
      <c r="EX84" s="188"/>
      <c r="EY84" s="188"/>
      <c r="EZ84" s="188"/>
      <c r="FA84" s="188"/>
      <c r="FB84" s="194"/>
      <c r="FC84" s="188"/>
      <c r="FD84" s="188"/>
      <c r="FE84" s="188"/>
      <c r="FF84" s="188"/>
      <c r="FG84" s="188"/>
      <c r="FH84" s="188"/>
      <c r="FI84" s="188"/>
      <c r="FJ84" s="188"/>
      <c r="FK84" s="188"/>
      <c r="FL84" s="188"/>
      <c r="FM84" s="188"/>
      <c r="FN84" s="188"/>
      <c r="FO84" s="198"/>
    </row>
    <row r="85" spans="1:171" x14ac:dyDescent="0.2">
      <c r="A85" s="17" t="s">
        <v>63</v>
      </c>
      <c r="B85" s="12" t="s">
        <v>45</v>
      </c>
      <c r="C85" s="28">
        <v>42410</v>
      </c>
      <c r="D85" s="29">
        <v>0.83194444444444438</v>
      </c>
      <c r="E85" s="10">
        <f>F85*24</f>
        <v>0</v>
      </c>
      <c r="F85" s="79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5">
        <v>8.6999999999999993</v>
      </c>
      <c r="V85" s="60">
        <v>4</v>
      </c>
      <c r="W85" s="71">
        <f>W84-V84+Y85+AA85+AC85</f>
        <v>269.5</v>
      </c>
      <c r="X85" s="85">
        <f>SUM(V85,X84)</f>
        <v>7.5</v>
      </c>
      <c r="Y85" s="33">
        <v>0</v>
      </c>
      <c r="Z85" s="33">
        <f t="shared" ref="Z85:Z99" si="950">SUM(Y85,Z84)</f>
        <v>0</v>
      </c>
      <c r="AA85" s="33">
        <v>0</v>
      </c>
      <c r="AB85" s="33">
        <f t="shared" ref="AB85:AB99" si="951">SUM(AA85,AB84)</f>
        <v>0</v>
      </c>
      <c r="AC85" s="33">
        <v>0</v>
      </c>
      <c r="AD85" s="33">
        <f t="shared" ref="AD85:AD99" si="952">SUM(AC85,AD84)</f>
        <v>0</v>
      </c>
      <c r="AE85" s="4">
        <f t="shared" ref="AE85:AE98" si="953">F85*24</f>
        <v>0</v>
      </c>
      <c r="AF85" s="54"/>
      <c r="AG85" s="167"/>
      <c r="AH85"/>
      <c r="AI85" s="22">
        <f t="shared" ref="AI85:AI99" si="954">G85*W85*1000000</f>
        <v>64949500</v>
      </c>
      <c r="AJ85" s="174"/>
      <c r="AK85" s="174"/>
      <c r="AL85" s="167"/>
      <c r="AM85" s="187"/>
      <c r="AN85" s="187"/>
      <c r="AO85" s="187"/>
      <c r="AP85" s="174"/>
      <c r="AQ85" s="189">
        <f>(N85*W85/1000+AC85*2220/1000+AA85*180.15/1000)/((W85+AA85+AC85)/1000)</f>
        <v>31.799999999999997</v>
      </c>
      <c r="AR85" s="189">
        <f>(O85*W85/1000)/((W85+AA85+AC85)/1000)</f>
        <v>0</v>
      </c>
      <c r="AS85" s="189">
        <f>(P85*W85/1000)/((W85+AA85+AC85)/1000)</f>
        <v>6.03</v>
      </c>
      <c r="AT85" s="189">
        <f>(Q85*W85/1000+AA85*4.16/1000)/((W85+AA85+AC85)/1000)</f>
        <v>2.09</v>
      </c>
      <c r="AU85" s="189">
        <f>(R85*W85/1000)/((W85+AA85+AC85)/1000)</f>
        <v>1.73</v>
      </c>
      <c r="AW85" s="189"/>
      <c r="AX85" s="189"/>
      <c r="AY85" s="189"/>
      <c r="AZ85" s="189"/>
      <c r="BA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N85" s="189">
        <v>0</v>
      </c>
      <c r="BO85" s="189">
        <v>2.1127902992706118</v>
      </c>
      <c r="BP85" s="189">
        <v>1.4733862853164548</v>
      </c>
      <c r="BQ85" s="189">
        <v>6.2200586009180201</v>
      </c>
      <c r="BR85" s="189">
        <v>0.18730616717362714</v>
      </c>
      <c r="BS85" s="189">
        <v>1.9188647573486772</v>
      </c>
      <c r="BT85" s="189">
        <v>7.7628101332409045</v>
      </c>
      <c r="BU85" s="189">
        <v>0</v>
      </c>
      <c r="BV85" s="189">
        <v>1.0891966046299555</v>
      </c>
      <c r="BW85" s="189">
        <v>1.3661159862187955</v>
      </c>
      <c r="BX85" s="189">
        <v>2.49253998820517</v>
      </c>
      <c r="BY85" s="189">
        <v>3.6725810144888693</v>
      </c>
      <c r="BZ85" s="189">
        <v>2.8504029189540003</v>
      </c>
      <c r="CA85" s="189">
        <v>0.85538449120477444</v>
      </c>
      <c r="CB85" s="189">
        <v>1.3739029547242867</v>
      </c>
      <c r="CC85" s="189">
        <v>5.1462421944583872</v>
      </c>
      <c r="CD85" s="189">
        <v>5.300439402611385</v>
      </c>
      <c r="CE85" s="189">
        <v>2.8545569521658614</v>
      </c>
      <c r="CF85" s="189">
        <v>0.94723327784282763</v>
      </c>
      <c r="CG85" s="189">
        <v>0.85272116250066776</v>
      </c>
      <c r="CH85" s="189">
        <v>2.9385569087674379</v>
      </c>
      <c r="CI85" s="189">
        <v>35.09880922142127</v>
      </c>
      <c r="CJ85" s="189">
        <v>0.1166371515807705</v>
      </c>
      <c r="CK85" s="189">
        <v>0</v>
      </c>
      <c r="CL85" s="189">
        <v>0</v>
      </c>
      <c r="CM85" s="189">
        <v>0</v>
      </c>
      <c r="CN85" s="189">
        <v>0</v>
      </c>
      <c r="CO85" s="189">
        <v>0</v>
      </c>
      <c r="CP85" s="189">
        <v>0</v>
      </c>
      <c r="CQ85" s="189">
        <v>0</v>
      </c>
      <c r="CR85" s="189">
        <v>1.0812175265763382</v>
      </c>
      <c r="CS85" s="189">
        <v>0.10802637737039696</v>
      </c>
      <c r="CT85" s="189">
        <v>0.73112423223383505</v>
      </c>
      <c r="CU85" s="189">
        <v>0</v>
      </c>
      <c r="CW85" s="189">
        <f t="shared" ref="CW85:DQ85" si="955">(BN85*$W85/1000+($AB86-$AB84)*BN$18/1000)/(($W85+$AA85+$AC85)/1000)</f>
        <v>0</v>
      </c>
      <c r="CX85" s="189">
        <f t="shared" si="955"/>
        <v>2.1127902992706118</v>
      </c>
      <c r="CY85" s="189">
        <f t="shared" si="955"/>
        <v>1.4733862853164548</v>
      </c>
      <c r="CZ85" s="189">
        <f t="shared" si="955"/>
        <v>6.2200586009180192</v>
      </c>
      <c r="DA85" s="189">
        <f t="shared" si="955"/>
        <v>0.18730616717362714</v>
      </c>
      <c r="DB85" s="189">
        <f t="shared" si="955"/>
        <v>1.918864757348677</v>
      </c>
      <c r="DC85" s="189">
        <f t="shared" si="955"/>
        <v>7.7628101332409045</v>
      </c>
      <c r="DD85" s="189">
        <f t="shared" si="955"/>
        <v>0</v>
      </c>
      <c r="DE85" s="189">
        <f t="shared" si="955"/>
        <v>1.0891966046299553</v>
      </c>
      <c r="DF85" s="189">
        <f t="shared" si="955"/>
        <v>1.3661159862187955</v>
      </c>
      <c r="DG85" s="189">
        <f t="shared" si="955"/>
        <v>2.49253998820517</v>
      </c>
      <c r="DH85" s="189">
        <f t="shared" si="955"/>
        <v>3.6725810144888689</v>
      </c>
      <c r="DI85" s="189">
        <f t="shared" si="955"/>
        <v>2.8504029189539999</v>
      </c>
      <c r="DJ85" s="189">
        <f t="shared" si="955"/>
        <v>0.85538449120477444</v>
      </c>
      <c r="DK85" s="189">
        <f t="shared" si="955"/>
        <v>1.3739029547242867</v>
      </c>
      <c r="DL85" s="189">
        <f t="shared" si="955"/>
        <v>5.1462421944583872</v>
      </c>
      <c r="DM85" s="189">
        <f t="shared" si="955"/>
        <v>5.3004394026113841</v>
      </c>
      <c r="DN85" s="189">
        <f t="shared" si="955"/>
        <v>2.8545569521658609</v>
      </c>
      <c r="DO85" s="189">
        <f t="shared" si="955"/>
        <v>0.9472332778428274</v>
      </c>
      <c r="DP85" s="189">
        <f t="shared" si="955"/>
        <v>0.85272116250066765</v>
      </c>
      <c r="DQ85" s="189">
        <f t="shared" si="955"/>
        <v>2.9385569087674375</v>
      </c>
      <c r="DR85" s="195">
        <f>(CI85*$W85/1000+($AB86-$AB84)*CI$18/1000+2220*(AD86-AD84)/1000)/(($W85+$AA85+$AC85)/1000)</f>
        <v>35.09880922142127</v>
      </c>
      <c r="DS85" s="189">
        <f t="shared" ref="DS85:ED85" si="956">(CJ85*$W85/1000+($AB86-$AB84)*CJ$18/1000)/(($W85+$AA85+$AC85)/1000)</f>
        <v>0.11663715158077048</v>
      </c>
      <c r="DT85" s="189">
        <f t="shared" si="956"/>
        <v>0</v>
      </c>
      <c r="DU85" s="189">
        <f t="shared" si="956"/>
        <v>0</v>
      </c>
      <c r="DV85" s="189">
        <f t="shared" si="956"/>
        <v>0</v>
      </c>
      <c r="DW85" s="189">
        <f t="shared" si="956"/>
        <v>0</v>
      </c>
      <c r="DX85" s="189">
        <f t="shared" si="956"/>
        <v>0</v>
      </c>
      <c r="DY85" s="189">
        <f t="shared" si="956"/>
        <v>0</v>
      </c>
      <c r="DZ85" s="189">
        <f t="shared" si="956"/>
        <v>0</v>
      </c>
      <c r="EA85" s="189">
        <f t="shared" si="956"/>
        <v>1.081217526576338</v>
      </c>
      <c r="EB85" s="189">
        <f t="shared" si="956"/>
        <v>0.10802637737039696</v>
      </c>
      <c r="EC85" s="189">
        <f t="shared" si="956"/>
        <v>0.73112423223383505</v>
      </c>
      <c r="ED85" s="189">
        <f t="shared" si="956"/>
        <v>0</v>
      </c>
      <c r="EE85" s="193" t="s">
        <v>63</v>
      </c>
      <c r="EF85" s="12" t="s">
        <v>45</v>
      </c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95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6"/>
    </row>
    <row r="86" spans="1:171" x14ac:dyDescent="0.2">
      <c r="A86" s="17" t="s">
        <v>63</v>
      </c>
      <c r="B86" s="12" t="s">
        <v>4</v>
      </c>
      <c r="C86" s="28">
        <v>42411</v>
      </c>
      <c r="D86" s="29">
        <v>0.4152777777777778</v>
      </c>
      <c r="E86" s="10">
        <f>F86*24</f>
        <v>14.000000000000004</v>
      </c>
      <c r="F86" s="79">
        <f t="shared" ref="F86:F99" si="957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958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5">
        <v>8.66</v>
      </c>
      <c r="V86" s="60">
        <v>4</v>
      </c>
      <c r="W86" s="71">
        <f t="shared" ref="W86:W99" si="959">W85-V85+Y86+AA86+AC86</f>
        <v>265.50200000000001</v>
      </c>
      <c r="X86" s="85">
        <f t="shared" ref="X86:X99" si="960">SUM(V86,X85)</f>
        <v>11.5</v>
      </c>
      <c r="Y86" s="33">
        <v>2E-3</v>
      </c>
      <c r="Z86" s="33">
        <f t="shared" si="950"/>
        <v>2E-3</v>
      </c>
      <c r="AA86" s="33">
        <v>0</v>
      </c>
      <c r="AB86" s="33">
        <f t="shared" si="951"/>
        <v>0</v>
      </c>
      <c r="AC86" s="33">
        <v>0</v>
      </c>
      <c r="AD86" s="33">
        <f t="shared" si="952"/>
        <v>0</v>
      </c>
      <c r="AE86" s="22">
        <f t="shared" si="953"/>
        <v>14.000000000000004</v>
      </c>
      <c r="AF86" s="54">
        <f t="shared" ref="AF86:AF98" si="961">((AE86-AE85)*LN(2)/LN(G86/G85))</f>
        <v>25.615584467380451</v>
      </c>
      <c r="AG86" s="167">
        <f t="shared" si="64"/>
        <v>2.7059588721960137E-2</v>
      </c>
      <c r="AH86"/>
      <c r="AI86" s="22">
        <f t="shared" si="954"/>
        <v>93456704</v>
      </c>
      <c r="AJ86" s="174">
        <f>LN(AI86/AI85)</f>
        <v>0.36388822536869669</v>
      </c>
      <c r="AK86" s="174">
        <f>LN(AI86/AI85)/(AE86-AE85)</f>
        <v>2.5992016097764043E-2</v>
      </c>
      <c r="AL86" s="167"/>
      <c r="AM86" s="187">
        <f>(G85+G86)/2*(E86-E85)/24</f>
        <v>0.17295833333333335</v>
      </c>
      <c r="AN86" s="187"/>
      <c r="AO86" s="187"/>
      <c r="AP86" s="174"/>
      <c r="AQ86" s="189">
        <f t="shared" ref="AQ86:AQ99" si="962">(N86*W86/1000+AC86*2220/1000+AA86*180.15/1000)/((W86+AA86+AC86)/1000)</f>
        <v>29.3</v>
      </c>
      <c r="AR86" s="189">
        <f t="shared" ref="AR86:AR99" si="963">(O86*W86/1000)/((W86+AA86+AC86)/1000)</f>
        <v>0</v>
      </c>
      <c r="AS86" s="189">
        <f t="shared" ref="AS86:AS99" si="964">(P86*W86/1000)/((W86+AA86+AC86)/1000)</f>
        <v>5.6999999999999993</v>
      </c>
      <c r="AT86" s="189">
        <f t="shared" ref="AT86:AT99" si="965">(Q86*W86/1000+AA86*4.16/1000)/((W86+AA86+AC86)/1000)</f>
        <v>1.91</v>
      </c>
      <c r="AU86" s="189">
        <f t="shared" ref="AU86:AU99" si="966">(R86*W86/1000)/((W86+AA86+AC86)/1000)</f>
        <v>2.36</v>
      </c>
      <c r="AV86" s="190" t="s">
        <v>125</v>
      </c>
      <c r="AW86" s="189">
        <f>-(N86-AQ85)</f>
        <v>2.4999999999999964</v>
      </c>
      <c r="AX86" s="189">
        <f>(O86-AR85)</f>
        <v>0</v>
      </c>
      <c r="AY86" s="189">
        <f>-(P86-AS85)</f>
        <v>0.33000000000000007</v>
      </c>
      <c r="AZ86" s="189">
        <f>-(Q86-AT85)</f>
        <v>0.17999999999999994</v>
      </c>
      <c r="BA86" s="189">
        <f>(R86-AU85)</f>
        <v>0.62999999999999989</v>
      </c>
      <c r="BB86" s="190" t="s">
        <v>125</v>
      </c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95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193" t="s">
        <v>63</v>
      </c>
      <c r="EF86" s="12" t="s">
        <v>4</v>
      </c>
      <c r="EG86" s="189"/>
      <c r="EH86" s="189"/>
      <c r="EI86" s="189"/>
      <c r="EJ86" s="189"/>
      <c r="EK86" s="189"/>
      <c r="EL86" s="189"/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95"/>
      <c r="FC86" s="189"/>
      <c r="FD86" s="189"/>
      <c r="FE86" s="189"/>
      <c r="FF86" s="189"/>
      <c r="FG86" s="189"/>
      <c r="FH86" s="189"/>
      <c r="FI86" s="189"/>
      <c r="FJ86" s="189"/>
      <c r="FK86" s="189"/>
      <c r="FL86" s="189"/>
      <c r="FM86" s="189"/>
      <c r="FN86" s="189"/>
      <c r="FO86" s="6"/>
    </row>
    <row r="87" spans="1:171" x14ac:dyDescent="0.2">
      <c r="A87" s="17" t="s">
        <v>63</v>
      </c>
      <c r="B87" s="12" t="s">
        <v>16</v>
      </c>
      <c r="C87" s="28">
        <v>42412</v>
      </c>
      <c r="D87" s="29">
        <v>0.46736111111111112</v>
      </c>
      <c r="E87" s="10">
        <f>F87*24</f>
        <v>39.25</v>
      </c>
      <c r="F87" s="76">
        <f t="shared" si="957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958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5">
        <v>8.5500000000000007</v>
      </c>
      <c r="V87" s="60">
        <v>39</v>
      </c>
      <c r="W87" s="71">
        <f t="shared" si="959"/>
        <v>261.50200000000001</v>
      </c>
      <c r="X87" s="85">
        <f t="shared" si="960"/>
        <v>50.5</v>
      </c>
      <c r="Y87" s="33">
        <v>0</v>
      </c>
      <c r="Z87" s="33">
        <f t="shared" si="950"/>
        <v>2E-3</v>
      </c>
      <c r="AA87" s="33">
        <v>0</v>
      </c>
      <c r="AB87" s="33">
        <f t="shared" si="951"/>
        <v>0</v>
      </c>
      <c r="AC87" s="33">
        <v>0</v>
      </c>
      <c r="AD87" s="33">
        <f t="shared" si="952"/>
        <v>0</v>
      </c>
      <c r="AE87" s="22">
        <f t="shared" si="953"/>
        <v>39.25</v>
      </c>
      <c r="AF87" s="54">
        <f t="shared" si="961"/>
        <v>17.301255966741675</v>
      </c>
      <c r="AG87" s="167">
        <f t="shared" si="64"/>
        <v>4.0063402442712073E-2</v>
      </c>
      <c r="AH87"/>
      <c r="AI87" s="22">
        <f t="shared" si="954"/>
        <v>253133936</v>
      </c>
      <c r="AJ87" s="174">
        <f t="shared" ref="AJ87:AJ99" si="967">LN(AI87/AI86)</f>
        <v>0.99642046972746023</v>
      </c>
      <c r="AK87" s="174">
        <f t="shared" ref="AK87:AK99" si="968">LN(AI87/AI86)/(AE87-AE86)</f>
        <v>3.9462196820889521E-2</v>
      </c>
      <c r="AL87" s="172">
        <f>LN(AI87/AI85)/(AE87-AE85)</f>
        <v>3.465754637187661E-2</v>
      </c>
      <c r="AM87" s="187">
        <f t="shared" ref="AM87:AM99" si="969">(G86+G87)/2*(E87-E86)/24</f>
        <v>0.69437499999999985</v>
      </c>
      <c r="AN87" s="187">
        <f>AM86+AM87</f>
        <v>0.86733333333333318</v>
      </c>
      <c r="AO87" s="187">
        <f t="shared" ref="AO87" si="970">AM86+AM87</f>
        <v>0.86733333333333318</v>
      </c>
      <c r="AP87" s="174"/>
      <c r="AQ87" s="189">
        <f t="shared" si="962"/>
        <v>29.1</v>
      </c>
      <c r="AR87" s="189">
        <f t="shared" si="963"/>
        <v>0</v>
      </c>
      <c r="AS87" s="189">
        <f t="shared" si="964"/>
        <v>4.4899999999999993</v>
      </c>
      <c r="AT87" s="189">
        <f t="shared" si="965"/>
        <v>1.94</v>
      </c>
      <c r="AU87" s="189">
        <f t="shared" si="966"/>
        <v>3.49</v>
      </c>
      <c r="AV87" s="190" t="s">
        <v>127</v>
      </c>
      <c r="AW87" s="189">
        <f t="shared" ref="AW87:AW99" si="971">-(N87-AQ86)</f>
        <v>0.19999999999999929</v>
      </c>
      <c r="AX87" s="189">
        <f t="shared" ref="AX87:AX99" si="972">(O87-AR86)</f>
        <v>0</v>
      </c>
      <c r="AY87" s="189">
        <f t="shared" ref="AY87:AY99" si="973">-(P87-AS86)</f>
        <v>1.2099999999999991</v>
      </c>
      <c r="AZ87" s="189">
        <f t="shared" ref="AZ87:AZ99" si="974">-(Q87-AT86)</f>
        <v>-3.0000000000000027E-2</v>
      </c>
      <c r="BA87" s="189">
        <f t="shared" ref="BA87:BA99" si="975">(R87-AU86)</f>
        <v>1.1300000000000003</v>
      </c>
      <c r="BB87" s="190" t="s">
        <v>127</v>
      </c>
      <c r="BC87" s="189">
        <f>(AW86+AW87)/$AN87</f>
        <v>3.1129900076863906</v>
      </c>
      <c r="BD87" s="189">
        <f>(AX86+AX87)/$AN87</f>
        <v>0</v>
      </c>
      <c r="BE87" s="189">
        <f>(AY86+AY87)/$AN87</f>
        <v>1.7755572636433505</v>
      </c>
      <c r="BF87" s="189">
        <f>(AZ86+AZ87)/$AN87</f>
        <v>0.17294388931591076</v>
      </c>
      <c r="BG87" s="189">
        <f>(BA86+BA87)/$AN87</f>
        <v>2.0292083013066877</v>
      </c>
      <c r="BH87" s="189">
        <f t="shared" ref="BH87" si="976">(AW86+AW87)/$AN87</f>
        <v>3.1129900076863906</v>
      </c>
      <c r="BI87" s="189">
        <f t="shared" ref="BI87" si="977">(AX86+AX87)/$AN87</f>
        <v>0</v>
      </c>
      <c r="BJ87" s="189">
        <f t="shared" ref="BJ87" si="978">(AY86+AY87)/$AN87</f>
        <v>1.7755572636433505</v>
      </c>
      <c r="BK87" s="189">
        <f t="shared" ref="BK87" si="979">(AZ86+AZ87)/$AN87</f>
        <v>0.17294388931591076</v>
      </c>
      <c r="BL87" s="189">
        <f t="shared" ref="BL87" si="980">(BA86+BA87)/$AN87</f>
        <v>2.0292083013066877</v>
      </c>
      <c r="BN87" s="189">
        <v>0.86757375190083807</v>
      </c>
      <c r="BO87" s="189">
        <v>1.9581981365862953</v>
      </c>
      <c r="BP87" s="189">
        <v>1.5189330935613201</v>
      </c>
      <c r="BQ87" s="189">
        <v>4.4735311650194376</v>
      </c>
      <c r="BR87" s="189">
        <v>0.11586293810625627</v>
      </c>
      <c r="BS87" s="189">
        <v>1.9198314398460821</v>
      </c>
      <c r="BT87" s="189">
        <v>4.8415890953678584</v>
      </c>
      <c r="BU87" s="189">
        <v>0.2188065716104162</v>
      </c>
      <c r="BV87" s="189">
        <v>0.98577234451698548</v>
      </c>
      <c r="BW87" s="189">
        <v>1.2530816582224791</v>
      </c>
      <c r="BX87" s="189">
        <v>2.2680633127001233</v>
      </c>
      <c r="BY87" s="189">
        <v>3.3349737797762056</v>
      </c>
      <c r="BZ87" s="189">
        <v>2.7189561981946686</v>
      </c>
      <c r="CA87" s="189">
        <v>0.77459956930759766</v>
      </c>
      <c r="CB87" s="189">
        <v>1.2937103860564387</v>
      </c>
      <c r="CC87" s="189">
        <v>5.7580294423384091</v>
      </c>
      <c r="CD87" s="189">
        <v>4.1669687731286773</v>
      </c>
      <c r="CE87" s="189">
        <v>2.6291028007274431</v>
      </c>
      <c r="CF87" s="189">
        <v>0.9085942888135512</v>
      </c>
      <c r="CG87" s="189">
        <v>0.71826243100059406</v>
      </c>
      <c r="CH87" s="189">
        <v>2.7186642733814961</v>
      </c>
      <c r="CI87" s="189">
        <v>34.010870326822968</v>
      </c>
      <c r="CJ87" s="189">
        <v>0.23035245518218522</v>
      </c>
      <c r="CK87" s="189">
        <v>4.0639916612373192E-2</v>
      </c>
      <c r="CL87" s="189">
        <v>0</v>
      </c>
      <c r="CM87" s="189">
        <v>0</v>
      </c>
      <c r="CN87" s="189">
        <v>0.56812523022303518</v>
      </c>
      <c r="CO87" s="189">
        <v>0</v>
      </c>
      <c r="CP87" s="189">
        <v>0</v>
      </c>
      <c r="CQ87" s="189">
        <v>0</v>
      </c>
      <c r="CR87" s="189">
        <v>1.4346835512860256</v>
      </c>
      <c r="CS87" s="189">
        <v>2.6711801092689469</v>
      </c>
      <c r="CT87" s="189">
        <v>2.2310953846685839</v>
      </c>
      <c r="CU87" s="189">
        <v>0</v>
      </c>
      <c r="CW87" s="189">
        <f t="shared" ref="CW87:DQ87" si="981">(BN87*$W87/1000+($AB88-$AB86)*BN$18/1000)/(($W87+$AA87+$AC87)/1000)</f>
        <v>0.87805070495361304</v>
      </c>
      <c r="CX87" s="189">
        <f t="shared" si="981"/>
        <v>2.0518354546300848</v>
      </c>
      <c r="CY87" s="189">
        <f t="shared" si="981"/>
        <v>1.5851110527235879</v>
      </c>
      <c r="CZ87" s="189">
        <f t="shared" si="981"/>
        <v>4.7397145069829261</v>
      </c>
      <c r="DA87" s="189">
        <f t="shared" si="981"/>
        <v>0.12565396639120802</v>
      </c>
      <c r="DB87" s="189">
        <f t="shared" si="981"/>
        <v>1.9834952205066767</v>
      </c>
      <c r="DC87" s="189">
        <f t="shared" si="981"/>
        <v>4.8415890953678584</v>
      </c>
      <c r="DD87" s="189">
        <f t="shared" si="981"/>
        <v>0.22657781769708979</v>
      </c>
      <c r="DE87" s="189">
        <f t="shared" si="981"/>
        <v>1.0341030274829097</v>
      </c>
      <c r="DF87" s="189">
        <f t="shared" si="981"/>
        <v>1.2856042349901506</v>
      </c>
      <c r="DG87" s="189">
        <f t="shared" si="981"/>
        <v>2.3996230658537363</v>
      </c>
      <c r="DH87" s="189">
        <f t="shared" si="981"/>
        <v>3.5161430104962585</v>
      </c>
      <c r="DI87" s="189">
        <f t="shared" si="981"/>
        <v>2.8539825193503114</v>
      </c>
      <c r="DJ87" s="189">
        <f t="shared" si="981"/>
        <v>0.83074782361287591</v>
      </c>
      <c r="DK87" s="189">
        <f t="shared" si="981"/>
        <v>1.353740675556244</v>
      </c>
      <c r="DL87" s="189">
        <f t="shared" si="981"/>
        <v>5.9264288480631917</v>
      </c>
      <c r="DM87" s="189">
        <f t="shared" si="981"/>
        <v>4.3976131235599407</v>
      </c>
      <c r="DN87" s="189">
        <f t="shared" si="981"/>
        <v>2.738170157510333</v>
      </c>
      <c r="DO87" s="189">
        <f t="shared" si="981"/>
        <v>0.96040112180106307</v>
      </c>
      <c r="DP87" s="189">
        <f t="shared" si="981"/>
        <v>0.74644026154615917</v>
      </c>
      <c r="DQ87" s="189">
        <f t="shared" si="981"/>
        <v>2.8450610257249433</v>
      </c>
      <c r="DR87" s="195">
        <f>(CI87*$W87/1000+($AB88-$AB86)*CI$18/1000+2220*(AD88-AD86)/1000)/(($W87+$AA87+$AC87)/1000)</f>
        <v>46.953765912448652</v>
      </c>
      <c r="DS87" s="189">
        <f t="shared" ref="DS87:ED87" si="982">(CJ87*$W87/1000+($AB88-$AB86)*CJ$18/1000)/(($W87+$AA87+$AC87)/1000)</f>
        <v>0.24399067939350966</v>
      </c>
      <c r="DT87" s="189">
        <f t="shared" si="982"/>
        <v>4.0639916612373192E-2</v>
      </c>
      <c r="DU87" s="189">
        <f t="shared" si="982"/>
        <v>8.1192352209626996E-4</v>
      </c>
      <c r="DV87" s="189">
        <f t="shared" si="982"/>
        <v>0</v>
      </c>
      <c r="DW87" s="189">
        <f t="shared" si="982"/>
        <v>0.56812523022303518</v>
      </c>
      <c r="DX87" s="189">
        <f t="shared" si="982"/>
        <v>0</v>
      </c>
      <c r="DY87" s="189">
        <f t="shared" si="982"/>
        <v>0</v>
      </c>
      <c r="DZ87" s="189">
        <f t="shared" si="982"/>
        <v>0</v>
      </c>
      <c r="EA87" s="189">
        <f t="shared" si="982"/>
        <v>1.4799270975854066</v>
      </c>
      <c r="EB87" s="189">
        <f t="shared" si="982"/>
        <v>2.6728657874016561</v>
      </c>
      <c r="EC87" s="189">
        <f t="shared" si="982"/>
        <v>2.2310953846685839</v>
      </c>
      <c r="ED87" s="189">
        <f t="shared" si="982"/>
        <v>0</v>
      </c>
      <c r="EE87" s="193" t="s">
        <v>63</v>
      </c>
      <c r="EF87" s="12" t="s">
        <v>16</v>
      </c>
      <c r="EG87" s="189">
        <f t="shared" ref="EG87" si="983">BN87-CW85</f>
        <v>0.86757375190083807</v>
      </c>
      <c r="EH87" s="189">
        <f t="shared" ref="EH87" si="984">BO87-CX85</f>
        <v>-0.15459216268431653</v>
      </c>
      <c r="EI87" s="189">
        <f t="shared" ref="EI87" si="985">BP87-CY85</f>
        <v>4.5546808244865344E-2</v>
      </c>
      <c r="EJ87" s="189">
        <f t="shared" ref="EJ87" si="986">BQ87-CZ85</f>
        <v>-1.7465274358985816</v>
      </c>
      <c r="EK87" s="189">
        <f t="shared" ref="EK87" si="987">BR87-DA85</f>
        <v>-7.144322906737087E-2</v>
      </c>
      <c r="EL87" s="189">
        <f t="shared" ref="EL87" si="988">BS87-DB85</f>
        <v>9.6668249740505807E-4</v>
      </c>
      <c r="EM87" s="189">
        <f t="shared" ref="EM87" si="989">BT87-DC85</f>
        <v>-2.9212210378730461</v>
      </c>
      <c r="EN87" s="189">
        <f t="shared" ref="EN87" si="990">BU87-DD85</f>
        <v>0.2188065716104162</v>
      </c>
      <c r="EO87" s="189">
        <f t="shared" ref="EO87" si="991">BV87-DE85</f>
        <v>-0.10342426011296979</v>
      </c>
      <c r="EP87" s="189">
        <f t="shared" ref="EP87" si="992">BW87-DF85</f>
        <v>-0.11303432799631641</v>
      </c>
      <c r="EQ87" s="189">
        <f t="shared" ref="EQ87" si="993">BX87-DG85</f>
        <v>-0.22447667550504669</v>
      </c>
      <c r="ER87" s="189">
        <f t="shared" ref="ER87" si="994">BY87-DH85</f>
        <v>-0.3376072347126633</v>
      </c>
      <c r="ES87" s="189">
        <f t="shared" ref="ES87" si="995">BZ87-DI85</f>
        <v>-0.13144672075933128</v>
      </c>
      <c r="ET87" s="189">
        <f t="shared" ref="ET87" si="996">CA87-DJ85</f>
        <v>-8.0784921897176787E-2</v>
      </c>
      <c r="EU87" s="189">
        <f t="shared" ref="EU87" si="997">CB87-DK85</f>
        <v>-8.0192568667847963E-2</v>
      </c>
      <c r="EV87" s="189">
        <f t="shared" ref="EV87" si="998">CC87-DL85</f>
        <v>0.61178724788002192</v>
      </c>
      <c r="EW87" s="189">
        <f t="shared" ref="EW87" si="999">CD87-DM85</f>
        <v>-1.1334706294827068</v>
      </c>
      <c r="EX87" s="189">
        <f t="shared" ref="EX87" si="1000">CE87-DN85</f>
        <v>-0.22545415143841785</v>
      </c>
      <c r="EY87" s="189">
        <f t="shared" ref="EY87" si="1001">CF87-DO85</f>
        <v>-3.8638989029276205E-2</v>
      </c>
      <c r="EZ87" s="189">
        <f t="shared" ref="EZ87" si="1002">CG87-DP85</f>
        <v>-0.13445873150007359</v>
      </c>
      <c r="FA87" s="189">
        <f>CH87-DQ85</f>
        <v>-0.21989263538594139</v>
      </c>
      <c r="FB87" s="195">
        <f>CI87-DR85</f>
        <v>-1.0879388945983024</v>
      </c>
      <c r="FC87" s="189">
        <f t="shared" ref="FC87" si="1003">CJ87-DS85</f>
        <v>0.11371530360141474</v>
      </c>
      <c r="FD87" s="189">
        <f t="shared" ref="FD87" si="1004">CK87-DT85</f>
        <v>4.0639916612373192E-2</v>
      </c>
      <c r="FE87" s="189">
        <f t="shared" ref="FE87" si="1005">CL87-DU85</f>
        <v>0</v>
      </c>
      <c r="FF87" s="189">
        <f t="shared" ref="FF87" si="1006">CM87-DV85</f>
        <v>0</v>
      </c>
      <c r="FG87" s="189">
        <f t="shared" ref="FG87" si="1007">CN87-DW85</f>
        <v>0.56812523022303518</v>
      </c>
      <c r="FH87" s="189">
        <f t="shared" ref="FH87" si="1008">CO87-DX85</f>
        <v>0</v>
      </c>
      <c r="FI87" s="189">
        <f t="shared" ref="FI87" si="1009">CP87-DY85</f>
        <v>0</v>
      </c>
      <c r="FJ87" s="189">
        <f t="shared" ref="FJ87" si="1010">CQ87-DZ85</f>
        <v>0</v>
      </c>
      <c r="FK87" s="189">
        <f t="shared" ref="FK87" si="1011">CR87-EA85</f>
        <v>0.35346602470968769</v>
      </c>
      <c r="FL87" s="189">
        <f t="shared" ref="FL87" si="1012">CS87-EB85</f>
        <v>2.56315373189855</v>
      </c>
      <c r="FM87" s="189">
        <f t="shared" ref="FM87" si="1013">CT87-EC85</f>
        <v>1.4999711524347488</v>
      </c>
      <c r="FN87" s="189">
        <f t="shared" ref="FN87" si="1014">CU87-ED85</f>
        <v>0</v>
      </c>
      <c r="FO87" s="199">
        <f>BA86+BA87</f>
        <v>1.7600000000000002</v>
      </c>
    </row>
    <row r="88" spans="1:171" x14ac:dyDescent="0.2">
      <c r="A88" s="17" t="s">
        <v>63</v>
      </c>
      <c r="B88" s="12" t="s">
        <v>17</v>
      </c>
      <c r="C88" s="28">
        <v>42413</v>
      </c>
      <c r="D88" s="29">
        <v>0.37777777777777777</v>
      </c>
      <c r="E88" s="10">
        <f t="shared" ref="E88:E99" si="1015">F88*24</f>
        <v>61.1</v>
      </c>
      <c r="F88" s="76">
        <f t="shared" si="957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958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5">
        <v>8.61</v>
      </c>
      <c r="V88" s="60">
        <v>4</v>
      </c>
      <c r="W88" s="71">
        <f t="shared" si="959"/>
        <v>227.702</v>
      </c>
      <c r="X88" s="85">
        <f t="shared" si="960"/>
        <v>54.5</v>
      </c>
      <c r="Y88" s="33">
        <v>0</v>
      </c>
      <c r="Z88" s="33">
        <f t="shared" si="950"/>
        <v>2E-3</v>
      </c>
      <c r="AA88" s="33">
        <v>4</v>
      </c>
      <c r="AB88" s="33">
        <f t="shared" si="951"/>
        <v>4</v>
      </c>
      <c r="AC88" s="33">
        <v>1.2</v>
      </c>
      <c r="AD88" s="33">
        <f t="shared" si="952"/>
        <v>1.2</v>
      </c>
      <c r="AE88" s="22">
        <f t="shared" si="953"/>
        <v>61.1</v>
      </c>
      <c r="AF88" s="54">
        <f t="shared" si="961"/>
        <v>16.238358436223518</v>
      </c>
      <c r="AG88" s="167">
        <f t="shared" si="64"/>
        <v>4.2685791379854982E-2</v>
      </c>
      <c r="AH88"/>
      <c r="AI88" s="22">
        <f t="shared" si="954"/>
        <v>560146920</v>
      </c>
      <c r="AJ88" s="174">
        <f t="shared" si="967"/>
        <v>0.79428036650870848</v>
      </c>
      <c r="AK88" s="174">
        <f t="shared" si="968"/>
        <v>3.6351504188041575E-2</v>
      </c>
      <c r="AL88" s="172"/>
      <c r="AM88" s="187">
        <f t="shared" si="969"/>
        <v>1.5604541666666669</v>
      </c>
      <c r="AN88" s="187"/>
      <c r="AO88" s="187"/>
      <c r="AP88" s="174"/>
      <c r="AQ88" s="189">
        <f t="shared" si="962"/>
        <v>44.546854041614061</v>
      </c>
      <c r="AR88" s="189">
        <f t="shared" si="963"/>
        <v>0</v>
      </c>
      <c r="AS88" s="189">
        <f t="shared" si="964"/>
        <v>3.6173901469287513</v>
      </c>
      <c r="AT88" s="189">
        <f t="shared" si="965"/>
        <v>2.3983081295995738</v>
      </c>
      <c r="AU88" s="189">
        <f t="shared" si="966"/>
        <v>5.0350160153197487</v>
      </c>
      <c r="AV88" s="190" t="s">
        <v>126</v>
      </c>
      <c r="AW88" s="189">
        <f t="shared" si="971"/>
        <v>-1.5999999999999979</v>
      </c>
      <c r="AX88" s="189">
        <f t="shared" si="972"/>
        <v>0</v>
      </c>
      <c r="AY88" s="189">
        <f t="shared" si="973"/>
        <v>0.78999999999999915</v>
      </c>
      <c r="AZ88" s="189">
        <f t="shared" si="974"/>
        <v>-0.43999999999999995</v>
      </c>
      <c r="BA88" s="189">
        <f t="shared" si="975"/>
        <v>1.6600000000000001</v>
      </c>
      <c r="BB88" s="190" t="s">
        <v>126</v>
      </c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95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193" t="s">
        <v>63</v>
      </c>
      <c r="EF88" s="12" t="s">
        <v>17</v>
      </c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95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6"/>
    </row>
    <row r="89" spans="1:171" x14ac:dyDescent="0.2">
      <c r="A89" s="17" t="s">
        <v>63</v>
      </c>
      <c r="B89" s="12" t="s">
        <v>18</v>
      </c>
      <c r="C89" s="28">
        <v>42414</v>
      </c>
      <c r="D89" s="29">
        <v>0.41944444444444445</v>
      </c>
      <c r="E89" s="10">
        <f t="shared" si="1015"/>
        <v>86.1</v>
      </c>
      <c r="F89" s="76">
        <f t="shared" si="957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958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5">
        <v>7.97</v>
      </c>
      <c r="V89" s="60">
        <v>10</v>
      </c>
      <c r="W89" s="71">
        <f t="shared" si="959"/>
        <v>231.702</v>
      </c>
      <c r="X89" s="85">
        <f t="shared" si="960"/>
        <v>64.5</v>
      </c>
      <c r="Y89" s="33">
        <v>0</v>
      </c>
      <c r="Z89" s="33">
        <f t="shared" si="950"/>
        <v>2E-3</v>
      </c>
      <c r="AA89" s="33">
        <v>8</v>
      </c>
      <c r="AB89" s="33">
        <f t="shared" si="951"/>
        <v>12</v>
      </c>
      <c r="AC89" s="33">
        <v>0</v>
      </c>
      <c r="AD89" s="33">
        <f t="shared" si="952"/>
        <v>1.2</v>
      </c>
      <c r="AE89" s="22">
        <f t="shared" si="953"/>
        <v>86.1</v>
      </c>
      <c r="AF89" s="54">
        <f t="shared" si="961"/>
        <v>18.713485971814659</v>
      </c>
      <c r="AG89" s="167">
        <f t="shared" si="64"/>
        <v>3.7039981840044651E-2</v>
      </c>
      <c r="AH89"/>
      <c r="AI89" s="22">
        <f t="shared" si="954"/>
        <v>1438869420</v>
      </c>
      <c r="AJ89" s="174">
        <f t="shared" si="967"/>
        <v>0.94341385273556067</v>
      </c>
      <c r="AK89" s="174">
        <f t="shared" si="968"/>
        <v>3.7736554109422435E-2</v>
      </c>
      <c r="AL89" s="172">
        <f>LN(AI89/AI87)/(AE89-AE87)</f>
        <v>3.7090591659429441E-2</v>
      </c>
      <c r="AM89" s="187">
        <f t="shared" si="969"/>
        <v>4.5156249999999991</v>
      </c>
      <c r="AN89" s="187">
        <f>AM88+AM89</f>
        <v>6.0760791666666663</v>
      </c>
      <c r="AO89" s="187">
        <f t="shared" ref="AO89" si="1016">AM88+AM89</f>
        <v>6.0760791666666663</v>
      </c>
      <c r="AP89" s="174"/>
      <c r="AQ89" s="189">
        <f t="shared" si="962"/>
        <v>41.680936329275518</v>
      </c>
      <c r="AR89" s="189">
        <f t="shared" si="963"/>
        <v>0</v>
      </c>
      <c r="AS89" s="189">
        <f t="shared" si="964"/>
        <v>1.6722616415382432</v>
      </c>
      <c r="AT89" s="189">
        <f t="shared" si="965"/>
        <v>2.4877383584617569</v>
      </c>
      <c r="AU89" s="189">
        <f t="shared" si="966"/>
        <v>6.9790341340497779</v>
      </c>
      <c r="AV89" s="190" t="s">
        <v>128</v>
      </c>
      <c r="AW89" s="189">
        <f t="shared" si="971"/>
        <v>7.6468540416140627</v>
      </c>
      <c r="AX89" s="189">
        <f t="shared" si="972"/>
        <v>0</v>
      </c>
      <c r="AY89" s="189">
        <f t="shared" si="973"/>
        <v>1.8873901469287513</v>
      </c>
      <c r="AZ89" s="189">
        <f t="shared" si="974"/>
        <v>-3.1691870400426314E-2</v>
      </c>
      <c r="BA89" s="189">
        <f t="shared" si="975"/>
        <v>2.184983984680251</v>
      </c>
      <c r="BB89" s="190" t="s">
        <v>128</v>
      </c>
      <c r="BC89" s="189">
        <f>(AW88+AW89)/$AN89</f>
        <v>0.99519013425418645</v>
      </c>
      <c r="BD89" s="189">
        <f>(AX88+AX89)/$AN89</f>
        <v>0</v>
      </c>
      <c r="BE89" s="189">
        <f>(AY88+AY89)/$AN89</f>
        <v>0.44064438159675351</v>
      </c>
      <c r="BF89" s="189">
        <f>(AZ88+AZ89)/$AN89</f>
        <v>-7.7630961918357652E-2</v>
      </c>
      <c r="BG89" s="189">
        <f>(BA88+BA89)/$AN89</f>
        <v>0.63280676225777477</v>
      </c>
      <c r="BH89" s="189">
        <f t="shared" ref="BH89" si="1017">(AW88+AW89)/$AN89</f>
        <v>0.99519013425418645</v>
      </c>
      <c r="BI89" s="189">
        <f t="shared" ref="BI89" si="1018">(AX88+AX89)/$AN89</f>
        <v>0</v>
      </c>
      <c r="BJ89" s="189">
        <f t="shared" ref="BJ89" si="1019">(AY88+AY89)/$AN89</f>
        <v>0.44064438159675351</v>
      </c>
      <c r="BK89" s="189">
        <f t="shared" ref="BK89" si="1020">(AZ88+AZ89)/$AN89</f>
        <v>-7.7630961918357652E-2</v>
      </c>
      <c r="BL89" s="189">
        <f t="shared" ref="BL89" si="1021">(BA88+BA89)/$AN89</f>
        <v>0.63280676225777477</v>
      </c>
      <c r="BN89" s="189">
        <v>3.4486142236895958</v>
      </c>
      <c r="BO89" s="189">
        <v>1.573682181053869</v>
      </c>
      <c r="BP89" s="189">
        <v>2.1465257420516144</v>
      </c>
      <c r="BQ89" s="189">
        <v>1.3332402505720859</v>
      </c>
      <c r="BR89" s="189">
        <v>0</v>
      </c>
      <c r="BS89" s="189">
        <v>2.5694420781021581</v>
      </c>
      <c r="BT89" s="189">
        <v>1.5295493515790284</v>
      </c>
      <c r="BU89" s="189">
        <v>0.9143468923584317</v>
      </c>
      <c r="BV89" s="189">
        <v>0.81821015875239822</v>
      </c>
      <c r="BW89" s="189">
        <v>1.2790590076363419</v>
      </c>
      <c r="BX89" s="189">
        <v>2.1250438031460082</v>
      </c>
      <c r="BY89" s="189">
        <v>3.0151986697036359</v>
      </c>
      <c r="BZ89" s="189">
        <v>2.0269818744417551</v>
      </c>
      <c r="CA89" s="189">
        <v>0.59847888723902687</v>
      </c>
      <c r="CB89" s="189">
        <v>1.1193550553528324</v>
      </c>
      <c r="CC89" s="189">
        <v>4.6570937253762459</v>
      </c>
      <c r="CD89" s="189">
        <v>2.4013040387521194</v>
      </c>
      <c r="CE89" s="189">
        <v>2.1964515038661823</v>
      </c>
      <c r="CF89" s="189">
        <v>0.86621674577029872</v>
      </c>
      <c r="CG89" s="189">
        <v>0.61113408263279945</v>
      </c>
      <c r="CH89" s="189">
        <v>2.4621428425868874</v>
      </c>
      <c r="CI89" s="189">
        <v>43.192589564201555</v>
      </c>
      <c r="CJ89" s="189">
        <v>0.36366642307490604</v>
      </c>
      <c r="CK89" s="189">
        <v>7.600790333369295E-2</v>
      </c>
      <c r="CL89" s="189">
        <v>0</v>
      </c>
      <c r="CM89" s="189">
        <v>0.23142421737469326</v>
      </c>
      <c r="CN89" s="189">
        <v>1.7056797498530203</v>
      </c>
      <c r="CO89" s="189">
        <v>1.5207931701382099E-2</v>
      </c>
      <c r="CP89" s="189">
        <v>2.2976571633795895E-2</v>
      </c>
      <c r="CQ89" s="189">
        <v>0</v>
      </c>
      <c r="CR89" s="189">
        <v>3.0650408081303375</v>
      </c>
      <c r="CS89" s="189">
        <v>0.71486339407968946</v>
      </c>
      <c r="CT89" s="189">
        <v>2.9437005851728868</v>
      </c>
      <c r="CU89" s="189">
        <v>0</v>
      </c>
      <c r="CW89" s="189">
        <f t="shared" ref="CW89:DQ89" si="1022">(BN89*$W89/1000+($AB90-$AB88)*BN$18/1000)/(($W89+$AA89+$AC89)/1000)</f>
        <v>3.3923809370382458</v>
      </c>
      <c r="CX89" s="189">
        <f t="shared" si="1022"/>
        <v>2.0472502954561991</v>
      </c>
      <c r="CY89" s="189">
        <f t="shared" si="1022"/>
        <v>2.446698405397651</v>
      </c>
      <c r="CZ89" s="189">
        <f t="shared" si="1022"/>
        <v>2.7842610217363855</v>
      </c>
      <c r="DA89" s="189">
        <f t="shared" si="1022"/>
        <v>5.5009651211266448E-2</v>
      </c>
      <c r="DB89" s="189">
        <f t="shared" si="1022"/>
        <v>2.8413744112585877</v>
      </c>
      <c r="DC89" s="189">
        <f t="shared" si="1022"/>
        <v>1.4785009881417928</v>
      </c>
      <c r="DD89" s="189">
        <f t="shared" si="1022"/>
        <v>0.92749253274125154</v>
      </c>
      <c r="DE89" s="189">
        <f t="shared" si="1022"/>
        <v>1.0624423952514668</v>
      </c>
      <c r="DF89" s="189">
        <f t="shared" si="1022"/>
        <v>1.4190946774217117</v>
      </c>
      <c r="DG89" s="189">
        <f t="shared" si="1022"/>
        <v>2.7932727424376655</v>
      </c>
      <c r="DH89" s="189">
        <f t="shared" si="1022"/>
        <v>3.9324434525044092</v>
      </c>
      <c r="DI89" s="189">
        <f t="shared" si="1022"/>
        <v>2.717960081273183</v>
      </c>
      <c r="DJ89" s="189">
        <f t="shared" si="1022"/>
        <v>0.89396663873206028</v>
      </c>
      <c r="DK89" s="189">
        <f t="shared" si="1022"/>
        <v>1.4192694052363735</v>
      </c>
      <c r="DL89" s="189">
        <f t="shared" si="1022"/>
        <v>5.447794989385625</v>
      </c>
      <c r="DM89" s="189">
        <f t="shared" si="1022"/>
        <v>3.6170071040637746</v>
      </c>
      <c r="DN89" s="189">
        <f t="shared" si="1022"/>
        <v>2.7359265496575511</v>
      </c>
      <c r="DO89" s="189">
        <f t="shared" si="1022"/>
        <v>1.1283770815177032</v>
      </c>
      <c r="DP89" s="189">
        <f t="shared" si="1022"/>
        <v>0.7490511897577643</v>
      </c>
      <c r="DQ89" s="189">
        <f t="shared" si="1022"/>
        <v>3.0901135121915786</v>
      </c>
      <c r="DR89" s="195">
        <f>(CI89*$W89/1000+($AB90-$AB88)*CI$18/1000+2220*(AD90-AD88)/1000)/(($W89+$AA89+$AC89)/1000)</f>
        <v>63.716046410046289</v>
      </c>
      <c r="DS89" s="189">
        <f t="shared" ref="DS89:ED89" si="1023">(CJ89*$W89/1000+($AB90-$AB88)*CJ$18/1000)/(($W89+$AA89+$AC89)/1000)</f>
        <v>0.42815377232566781</v>
      </c>
      <c r="DT89" s="189">
        <f t="shared" si="1023"/>
        <v>7.3471156762243639E-2</v>
      </c>
      <c r="DU89" s="189">
        <f t="shared" si="1023"/>
        <v>4.5616893814293454E-3</v>
      </c>
      <c r="DV89" s="189">
        <f t="shared" si="1023"/>
        <v>0.2237004864963629</v>
      </c>
      <c r="DW89" s="189">
        <f t="shared" si="1023"/>
        <v>1.6487530742356946</v>
      </c>
      <c r="DX89" s="189">
        <f t="shared" si="1023"/>
        <v>1.4700370422748393E-2</v>
      </c>
      <c r="DY89" s="189">
        <f t="shared" si="1023"/>
        <v>2.2209733755637319E-2</v>
      </c>
      <c r="DZ89" s="189">
        <f t="shared" si="1023"/>
        <v>0</v>
      </c>
      <c r="EA89" s="189">
        <f t="shared" si="1023"/>
        <v>3.2169408942102113</v>
      </c>
      <c r="EB89" s="189">
        <f t="shared" si="1023"/>
        <v>0.70047575898745118</v>
      </c>
      <c r="EC89" s="189">
        <f t="shared" si="1023"/>
        <v>2.8454552443689591</v>
      </c>
      <c r="ED89" s="189">
        <f t="shared" si="1023"/>
        <v>0</v>
      </c>
      <c r="EE89" s="193" t="s">
        <v>63</v>
      </c>
      <c r="EF89" s="12" t="s">
        <v>18</v>
      </c>
      <c r="EG89" s="189">
        <f t="shared" ref="EG89" si="1024">BN89-CW87</f>
        <v>2.570563518735983</v>
      </c>
      <c r="EH89" s="189">
        <f t="shared" ref="EH89" si="1025">BO89-CX87</f>
        <v>-0.47815327357621573</v>
      </c>
      <c r="EI89" s="189">
        <f t="shared" ref="EI89" si="1026">BP89-CY87</f>
        <v>0.56141468932802652</v>
      </c>
      <c r="EJ89" s="189">
        <f t="shared" ref="EJ89" si="1027">BQ89-CZ87</f>
        <v>-3.4064742564108403</v>
      </c>
      <c r="EK89" s="189">
        <f t="shared" ref="EK89" si="1028">BR89-DA87</f>
        <v>-0.12565396639120802</v>
      </c>
      <c r="EL89" s="189">
        <f t="shared" ref="EL89" si="1029">BS89-DB87</f>
        <v>0.58594685759548137</v>
      </c>
      <c r="EM89" s="189">
        <f t="shared" ref="EM89" si="1030">BT89-DC87</f>
        <v>-3.31203974378883</v>
      </c>
      <c r="EN89" s="189">
        <f t="shared" ref="EN89" si="1031">BU89-DD87</f>
        <v>0.68776907466134185</v>
      </c>
      <c r="EO89" s="189">
        <f t="shared" ref="EO89" si="1032">BV89-DE87</f>
        <v>-0.2158928687305115</v>
      </c>
      <c r="EP89" s="189">
        <f t="shared" ref="EP89" si="1033">BW89-DF87</f>
        <v>-6.5452273538086914E-3</v>
      </c>
      <c r="EQ89" s="189">
        <f t="shared" ref="EQ89" si="1034">BX89-DG87</f>
        <v>-0.27457926270772814</v>
      </c>
      <c r="ER89" s="189">
        <f t="shared" ref="ER89" si="1035">BY89-DH87</f>
        <v>-0.50094434079262262</v>
      </c>
      <c r="ES89" s="189">
        <f t="shared" ref="ES89" si="1036">BZ89-DI87</f>
        <v>-0.82700064490855629</v>
      </c>
      <c r="ET89" s="189">
        <f t="shared" ref="ET89" si="1037">CA89-DJ87</f>
        <v>-0.23226893637384904</v>
      </c>
      <c r="EU89" s="189">
        <f t="shared" ref="EU89" si="1038">CB89-DK87</f>
        <v>-0.23438562020341158</v>
      </c>
      <c r="EV89" s="189">
        <f t="shared" ref="EV89" si="1039">CC89-DL87</f>
        <v>-1.2693351226869458</v>
      </c>
      <c r="EW89" s="189">
        <f t="shared" ref="EW89" si="1040">CD89-DM87</f>
        <v>-1.9963090848078213</v>
      </c>
      <c r="EX89" s="189">
        <f t="shared" ref="EX89" si="1041">CE89-DN87</f>
        <v>-0.54171865364415073</v>
      </c>
      <c r="EY89" s="189">
        <f t="shared" ref="EY89" si="1042">CF89-DO87</f>
        <v>-9.418437603076435E-2</v>
      </c>
      <c r="EZ89" s="189">
        <f t="shared" ref="EZ89" si="1043">CG89-DP87</f>
        <v>-0.13530617891335972</v>
      </c>
      <c r="FA89" s="189">
        <f t="shared" ref="FA89" si="1044">CH89-DQ87</f>
        <v>-0.38291818313805592</v>
      </c>
      <c r="FB89" s="195">
        <f>CI89-DR87</f>
        <v>-3.7611763482470977</v>
      </c>
      <c r="FC89" s="189">
        <f t="shared" ref="FC89" si="1045">CJ89-DS87</f>
        <v>0.11967574368139638</v>
      </c>
      <c r="FD89" s="189">
        <f t="shared" ref="FD89" si="1046">CK89-DT87</f>
        <v>3.5367986721319758E-2</v>
      </c>
      <c r="FE89" s="189">
        <f t="shared" ref="FE89" si="1047">CL89-DU87</f>
        <v>-8.1192352209626996E-4</v>
      </c>
      <c r="FF89" s="189">
        <f t="shared" ref="FF89" si="1048">CM89-DV87</f>
        <v>0.23142421737469326</v>
      </c>
      <c r="FG89" s="189">
        <f t="shared" ref="FG89" si="1049">CN89-DW87</f>
        <v>1.137554519629985</v>
      </c>
      <c r="FH89" s="189">
        <f t="shared" ref="FH89" si="1050">CO89-DX87</f>
        <v>1.5207931701382099E-2</v>
      </c>
      <c r="FI89" s="189">
        <f t="shared" ref="FI89" si="1051">CP89-DY87</f>
        <v>2.2976571633795895E-2</v>
      </c>
      <c r="FJ89" s="189">
        <f t="shared" ref="FJ89" si="1052">CQ89-DZ87</f>
        <v>0</v>
      </c>
      <c r="FK89" s="189">
        <f t="shared" ref="FK89" si="1053">CR89-EA87</f>
        <v>1.5851137105449309</v>
      </c>
      <c r="FL89" s="189">
        <f t="shared" ref="FL89" si="1054">CS89-EB87</f>
        <v>-1.9580023933219666</v>
      </c>
      <c r="FM89" s="189">
        <f t="shared" ref="FM89" si="1055">CT89-EC87</f>
        <v>0.71260520050430287</v>
      </c>
      <c r="FN89" s="189">
        <f t="shared" ref="FN89" si="1056">CU89-ED87</f>
        <v>0</v>
      </c>
      <c r="FO89" s="199">
        <f>BA88+BA89</f>
        <v>3.8449839846802512</v>
      </c>
    </row>
    <row r="90" spans="1:171" x14ac:dyDescent="0.2">
      <c r="A90" s="17" t="s">
        <v>63</v>
      </c>
      <c r="B90" s="12" t="s">
        <v>19</v>
      </c>
      <c r="C90" s="28">
        <v>42415</v>
      </c>
      <c r="D90" s="29">
        <v>0.42569444444444443</v>
      </c>
      <c r="E90" s="10">
        <f t="shared" si="1015"/>
        <v>110.25</v>
      </c>
      <c r="F90" s="76">
        <f t="shared" si="957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958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5">
        <v>6.97</v>
      </c>
      <c r="V90" s="57">
        <v>4</v>
      </c>
      <c r="W90" s="71">
        <f t="shared" si="959"/>
        <v>235.00199999999998</v>
      </c>
      <c r="X90" s="85">
        <f t="shared" si="960"/>
        <v>68.5</v>
      </c>
      <c r="Y90" s="33">
        <v>0</v>
      </c>
      <c r="Z90" s="33">
        <f t="shared" si="950"/>
        <v>2E-3</v>
      </c>
      <c r="AA90" s="33">
        <v>12.6</v>
      </c>
      <c r="AB90" s="33">
        <f t="shared" si="951"/>
        <v>24.6</v>
      </c>
      <c r="AC90" s="33">
        <v>0.7</v>
      </c>
      <c r="AD90" s="33">
        <f t="shared" si="952"/>
        <v>1.9</v>
      </c>
      <c r="AE90" s="22">
        <f t="shared" si="953"/>
        <v>110.25</v>
      </c>
      <c r="AF90" s="54">
        <f t="shared" si="961"/>
        <v>58.432971295165316</v>
      </c>
      <c r="AG90" s="167">
        <f t="shared" si="64"/>
        <v>1.1862261411602999E-2</v>
      </c>
      <c r="AH90"/>
      <c r="AI90" s="22">
        <f t="shared" si="954"/>
        <v>1943466539.9999998</v>
      </c>
      <c r="AJ90" s="174">
        <f t="shared" si="967"/>
        <v>0.30061557458384558</v>
      </c>
      <c r="AK90" s="174">
        <f t="shared" si="968"/>
        <v>1.2447849879248261E-2</v>
      </c>
      <c r="AL90" s="172"/>
      <c r="AM90" s="187">
        <f t="shared" si="969"/>
        <v>7.2852500000000022</v>
      </c>
      <c r="AN90" s="187"/>
      <c r="AO90" s="187"/>
      <c r="AP90" s="174"/>
      <c r="AQ90" s="189">
        <f t="shared" si="962"/>
        <v>47.295057631432698</v>
      </c>
      <c r="AR90" s="189">
        <f t="shared" si="963"/>
        <v>0</v>
      </c>
      <c r="AS90" s="189">
        <f t="shared" si="964"/>
        <v>0</v>
      </c>
      <c r="AT90" s="189">
        <f t="shared" si="965"/>
        <v>2.775939863553254</v>
      </c>
      <c r="AU90" s="189">
        <f t="shared" si="966"/>
        <v>4.3630708572625272</v>
      </c>
      <c r="AV90" s="190" t="s">
        <v>129</v>
      </c>
      <c r="AW90" s="189">
        <f t="shared" si="971"/>
        <v>7.9809363292755151</v>
      </c>
      <c r="AX90" s="189">
        <f t="shared" si="972"/>
        <v>0</v>
      </c>
      <c r="AY90" s="189">
        <f t="shared" si="973"/>
        <v>1.6722616415382432</v>
      </c>
      <c r="AZ90" s="189">
        <f t="shared" si="974"/>
        <v>-0.22226164153824302</v>
      </c>
      <c r="BA90" s="189">
        <f t="shared" si="975"/>
        <v>-2.3690341340497776</v>
      </c>
      <c r="BB90" s="190" t="s">
        <v>129</v>
      </c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95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193" t="s">
        <v>63</v>
      </c>
      <c r="EF90" s="12" t="s">
        <v>19</v>
      </c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95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6"/>
    </row>
    <row r="91" spans="1:171" x14ac:dyDescent="0.2">
      <c r="A91" s="17" t="s">
        <v>63</v>
      </c>
      <c r="B91" s="12" t="s">
        <v>20</v>
      </c>
      <c r="C91" s="28">
        <v>42416</v>
      </c>
      <c r="D91" s="29">
        <v>0.37777777777777777</v>
      </c>
      <c r="E91" s="10">
        <f t="shared" si="1015"/>
        <v>133.1</v>
      </c>
      <c r="F91" s="76">
        <f t="shared" si="957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958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5">
        <v>5.99</v>
      </c>
      <c r="V91" s="60">
        <v>9.5</v>
      </c>
      <c r="W91" s="71">
        <f t="shared" si="959"/>
        <v>246.40199999999999</v>
      </c>
      <c r="X91" s="85">
        <f t="shared" si="960"/>
        <v>78</v>
      </c>
      <c r="Y91" s="33">
        <v>0</v>
      </c>
      <c r="Z91" s="33">
        <f t="shared" si="950"/>
        <v>2E-3</v>
      </c>
      <c r="AA91" s="33">
        <v>15.4</v>
      </c>
      <c r="AB91" s="33">
        <f t="shared" si="951"/>
        <v>40</v>
      </c>
      <c r="AC91" s="33">
        <v>0</v>
      </c>
      <c r="AD91" s="33">
        <f t="shared" si="952"/>
        <v>1.9</v>
      </c>
      <c r="AE91" s="22">
        <f t="shared" si="953"/>
        <v>133.1</v>
      </c>
      <c r="AF91" s="54">
        <f t="shared" si="961"/>
        <v>42.545254779967365</v>
      </c>
      <c r="AG91" s="167">
        <f t="shared" ref="AG91:AG147" si="1057">LN(2)/AF91</f>
        <v>1.6291997407107243E-2</v>
      </c>
      <c r="AH91"/>
      <c r="AI91" s="22">
        <f t="shared" si="954"/>
        <v>2956823999.9999995</v>
      </c>
      <c r="AJ91" s="174">
        <f t="shared" si="967"/>
        <v>0.4196424645156987</v>
      </c>
      <c r="AK91" s="174">
        <f t="shared" si="968"/>
        <v>1.8365096915347868E-2</v>
      </c>
      <c r="AL91" s="172">
        <f>LN(AI91/AI89)/(AE91-AE89)</f>
        <v>1.5324639129777533E-2</v>
      </c>
      <c r="AM91" s="187">
        <f t="shared" si="969"/>
        <v>9.6493645833333304</v>
      </c>
      <c r="AN91" s="187">
        <f>AM90+AM91</f>
        <v>16.934614583333332</v>
      </c>
      <c r="AO91" s="187">
        <f t="shared" ref="AO91" si="1058">AM90+AM91</f>
        <v>16.934614583333332</v>
      </c>
      <c r="AP91" s="174"/>
      <c r="AQ91" s="189">
        <f t="shared" si="962"/>
        <v>48.526407743256357</v>
      </c>
      <c r="AR91" s="189">
        <f t="shared" si="963"/>
        <v>0</v>
      </c>
      <c r="AS91" s="189">
        <f t="shared" si="964"/>
        <v>0</v>
      </c>
      <c r="AT91" s="189">
        <f t="shared" si="965"/>
        <v>2.8517640812522442</v>
      </c>
      <c r="AU91" s="189">
        <f t="shared" si="966"/>
        <v>1.6188243023353526</v>
      </c>
      <c r="AV91" s="190" t="s">
        <v>130</v>
      </c>
      <c r="AW91" s="189">
        <f t="shared" si="971"/>
        <v>6.9950576314327009</v>
      </c>
      <c r="AX91" s="189">
        <f t="shared" si="972"/>
        <v>0</v>
      </c>
      <c r="AY91" s="189">
        <f t="shared" si="973"/>
        <v>0</v>
      </c>
      <c r="AZ91" s="189">
        <f t="shared" si="974"/>
        <v>5.9398635532539323E-3</v>
      </c>
      <c r="BA91" s="189">
        <f t="shared" si="975"/>
        <v>-2.6430708572625274</v>
      </c>
      <c r="BB91" s="190" t="s">
        <v>130</v>
      </c>
      <c r="BC91" s="189">
        <f>(AW90+AW91)/$AN91</f>
        <v>0.88434217897390199</v>
      </c>
      <c r="BD91" s="189">
        <f>(AX90+AX91)/$AN91</f>
        <v>0</v>
      </c>
      <c r="BE91" s="189">
        <f>(AY90+AY91)/$AN91</f>
        <v>9.8748137036673136E-2</v>
      </c>
      <c r="BF91" s="189">
        <f>(AZ90+AZ91)/$AN91</f>
        <v>-1.2773941616473996E-2</v>
      </c>
      <c r="BG91" s="189">
        <f>(BA90+BA91)/$AN91</f>
        <v>-0.2959680580061802</v>
      </c>
      <c r="BH91" s="189">
        <f t="shared" ref="BH91" si="1059">(AW90+AW91)/$AN91</f>
        <v>0.88434217897390199</v>
      </c>
      <c r="BI91" s="189">
        <f t="shared" ref="BI91" si="1060">(AX90+AX91)/$AN91</f>
        <v>0</v>
      </c>
      <c r="BJ91" s="189">
        <f t="shared" ref="BJ91" si="1061">(AY90+AY91)/$AN91</f>
        <v>9.8748137036673136E-2</v>
      </c>
      <c r="BK91" s="189">
        <f t="shared" ref="BK91" si="1062">(AZ90+AZ91)/$AN91</f>
        <v>-1.2773941616473996E-2</v>
      </c>
      <c r="BL91" s="189">
        <f t="shared" ref="BL91" si="1063">(BA90+BA91)/$AN91</f>
        <v>-0.2959680580061802</v>
      </c>
      <c r="BN91" s="189">
        <v>7.4005823374361137</v>
      </c>
      <c r="BO91" s="189">
        <v>1.3244827874415175</v>
      </c>
      <c r="BP91" s="189">
        <v>2.0353067916862457</v>
      </c>
      <c r="BQ91" s="189">
        <v>3.9772406956106329E-2</v>
      </c>
      <c r="BR91" s="189">
        <v>0</v>
      </c>
      <c r="BS91" s="189">
        <v>2.9130977059295913</v>
      </c>
      <c r="BT91" s="189">
        <v>3.5709323383167978E-2</v>
      </c>
      <c r="BU91" s="189">
        <v>1.9247653590177125</v>
      </c>
      <c r="BV91" s="189">
        <v>0.86655250528031968</v>
      </c>
      <c r="BW91" s="189">
        <v>1.4605904168956636</v>
      </c>
      <c r="BX91" s="189">
        <v>1.8407067729729478</v>
      </c>
      <c r="BY91" s="189">
        <v>2.5682091196743388</v>
      </c>
      <c r="BZ91" s="189">
        <v>1.8914041349593014</v>
      </c>
      <c r="CA91" s="189">
        <v>0.63890269950464984</v>
      </c>
      <c r="CB91" s="189">
        <v>0.98244725238120112</v>
      </c>
      <c r="CC91" s="189">
        <v>4.7935174882780851</v>
      </c>
      <c r="CD91" s="189">
        <v>1.0042756489185691</v>
      </c>
      <c r="CE91" s="189">
        <v>2.2313204138040241</v>
      </c>
      <c r="CF91" s="189">
        <v>0.93390770399332212</v>
      </c>
      <c r="CG91" s="189">
        <v>0.42363613943825923</v>
      </c>
      <c r="CH91" s="189">
        <v>2.0924375547032219</v>
      </c>
      <c r="CI91" s="189">
        <v>41.160461030541789</v>
      </c>
      <c r="CJ91" s="189">
        <v>0.98795189867121103</v>
      </c>
      <c r="CK91" s="189">
        <v>0.35460574422597696</v>
      </c>
      <c r="CL91" s="189">
        <v>3.8822776964376859E-2</v>
      </c>
      <c r="CM91" s="189">
        <v>0.64230354365975706</v>
      </c>
      <c r="CN91" s="189">
        <v>3.0739086241164517</v>
      </c>
      <c r="CO91" s="189">
        <v>3.121351002207666E-2</v>
      </c>
      <c r="CP91" s="189">
        <v>0.26416344217010368</v>
      </c>
      <c r="CQ91" s="189">
        <v>0.50876502314029415</v>
      </c>
      <c r="CR91" s="189">
        <v>0.37638166319713029</v>
      </c>
      <c r="CS91" s="189">
        <v>0.99254888302675182</v>
      </c>
      <c r="CT91" s="189">
        <v>3.2725797021518863</v>
      </c>
      <c r="CU91" s="189">
        <v>0</v>
      </c>
      <c r="CW91" s="189">
        <f t="shared" ref="CW91:DQ91" si="1064">(BN91*$W91/1000+($AB92-$AB90)*BN$18/1000)/(($W91+$AA91+$AC91)/1000)</f>
        <v>7.0055473380309525</v>
      </c>
      <c r="CX91" s="189">
        <f t="shared" si="1064"/>
        <v>1.6066632022369955</v>
      </c>
      <c r="CY91" s="189">
        <f t="shared" si="1064"/>
        <v>2.1700769607984358</v>
      </c>
      <c r="CZ91" s="189">
        <f t="shared" si="1064"/>
        <v>1.0610644087356973</v>
      </c>
      <c r="DA91" s="189">
        <f t="shared" si="1064"/>
        <v>3.7652263514030067E-2</v>
      </c>
      <c r="DB91" s="189">
        <f t="shared" si="1064"/>
        <v>2.9865650144847793</v>
      </c>
      <c r="DC91" s="189">
        <f t="shared" si="1064"/>
        <v>3.360879099571186E-2</v>
      </c>
      <c r="DD91" s="189">
        <f t="shared" si="1064"/>
        <v>1.8414297450370434</v>
      </c>
      <c r="DE91" s="189">
        <f t="shared" si="1064"/>
        <v>1.0014391253518256</v>
      </c>
      <c r="DF91" s="189">
        <f t="shared" si="1064"/>
        <v>1.4997424295957982</v>
      </c>
      <c r="DG91" s="189">
        <f t="shared" si="1064"/>
        <v>2.2383553745403328</v>
      </c>
      <c r="DH91" s="189">
        <f t="shared" si="1064"/>
        <v>3.1138414174347582</v>
      </c>
      <c r="DI91" s="189">
        <f t="shared" si="1064"/>
        <v>2.2994015547871558</v>
      </c>
      <c r="DJ91" s="189">
        <f t="shared" si="1064"/>
        <v>0.81724354295650703</v>
      </c>
      <c r="DK91" s="189">
        <f t="shared" si="1064"/>
        <v>1.1555084561066318</v>
      </c>
      <c r="DL91" s="189">
        <f t="shared" si="1064"/>
        <v>5.1591428045648557</v>
      </c>
      <c r="DM91" s="189">
        <f t="shared" si="1064"/>
        <v>1.8321642703713716</v>
      </c>
      <c r="DN91" s="189">
        <f t="shared" si="1064"/>
        <v>2.5194954222881427</v>
      </c>
      <c r="DO91" s="189">
        <f t="shared" si="1064"/>
        <v>1.078200125564277</v>
      </c>
      <c r="DP91" s="189">
        <f t="shared" si="1064"/>
        <v>0.50707689149308421</v>
      </c>
      <c r="DQ91" s="189">
        <f t="shared" si="1064"/>
        <v>2.4554238010005687</v>
      </c>
      <c r="DR91" s="195">
        <f>(CI91*$W91/1000+($AB92-$AB90)*CI$18/1000+2220*(AD92-AD90)/1000)/(($W91+$AA91+$AC91)/1000)</f>
        <v>49.33615206286381</v>
      </c>
      <c r="DS91" s="189">
        <f t="shared" ref="DS91:ED91" si="1065">(CJ91*$W91/1000+($AB92-$AB90)*CJ$18/1000)/(($W91+$AA91+$AC91)/1000)</f>
        <v>0.98228452009941258</v>
      </c>
      <c r="DT91" s="189">
        <f t="shared" si="1065"/>
        <v>0.33374674215158467</v>
      </c>
      <c r="DU91" s="189">
        <f t="shared" si="1065"/>
        <v>3.9661425219616277E-2</v>
      </c>
      <c r="DV91" s="189">
        <f t="shared" si="1065"/>
        <v>0.6045212709026343</v>
      </c>
      <c r="DW91" s="189">
        <f t="shared" si="1065"/>
        <v>2.8930918510918247</v>
      </c>
      <c r="DX91" s="189">
        <f t="shared" si="1065"/>
        <v>2.9377435223794063E-2</v>
      </c>
      <c r="DY91" s="189">
        <f t="shared" si="1065"/>
        <v>0.24862453486832756</v>
      </c>
      <c r="DZ91" s="189">
        <f t="shared" si="1065"/>
        <v>0.47883789746378846</v>
      </c>
      <c r="EA91" s="189">
        <f t="shared" si="1065"/>
        <v>0.52822978539493604</v>
      </c>
      <c r="EB91" s="189">
        <f t="shared" si="1065"/>
        <v>0.94064652469170529</v>
      </c>
      <c r="EC91" s="189">
        <f t="shared" si="1065"/>
        <v>3.0800764844028281</v>
      </c>
      <c r="ED91" s="189">
        <f t="shared" si="1065"/>
        <v>0</v>
      </c>
      <c r="EE91" s="193" t="s">
        <v>63</v>
      </c>
      <c r="EF91" s="12" t="s">
        <v>20</v>
      </c>
      <c r="EG91" s="189">
        <f t="shared" ref="EG91" si="1066">BN91-CW89</f>
        <v>4.0082014003978674</v>
      </c>
      <c r="EH91" s="189">
        <f t="shared" ref="EH91" si="1067">BO91-CX89</f>
        <v>-0.72276750801468159</v>
      </c>
      <c r="EI91" s="189">
        <f t="shared" ref="EI91" si="1068">BP91-CY89</f>
        <v>-0.41139161371140531</v>
      </c>
      <c r="EJ91" s="189">
        <f t="shared" ref="EJ91" si="1069">BQ91-CZ89</f>
        <v>-2.7444886147802792</v>
      </c>
      <c r="EK91" s="189">
        <f t="shared" ref="EK91" si="1070">BR91-DA89</f>
        <v>-5.5009651211266448E-2</v>
      </c>
      <c r="EL91" s="189">
        <f t="shared" ref="EL91" si="1071">BS91-DB89</f>
        <v>7.1723294671003579E-2</v>
      </c>
      <c r="EM91" s="189">
        <f t="shared" ref="EM91" si="1072">BT91-DC89</f>
        <v>-1.4427916647586247</v>
      </c>
      <c r="EN91" s="189">
        <f t="shared" ref="EN91" si="1073">BU91-DD89</f>
        <v>0.99727282627646097</v>
      </c>
      <c r="EO91" s="189">
        <f t="shared" ref="EO91" si="1074">BV91-DE89</f>
        <v>-0.19588988997114709</v>
      </c>
      <c r="EP91" s="189">
        <f t="shared" ref="EP91" si="1075">BW91-DF89</f>
        <v>4.1495739473951909E-2</v>
      </c>
      <c r="EQ91" s="189">
        <f t="shared" ref="EQ91" si="1076">BX91-DG89</f>
        <v>-0.95256596946471772</v>
      </c>
      <c r="ER91" s="189">
        <f t="shared" ref="ER91" si="1077">BY91-DH89</f>
        <v>-1.3642343328300703</v>
      </c>
      <c r="ES91" s="189">
        <f t="shared" ref="ES91" si="1078">BZ91-DI89</f>
        <v>-0.82655594631388163</v>
      </c>
      <c r="ET91" s="189">
        <f t="shared" ref="ET91" si="1079">CA91-DJ89</f>
        <v>-0.25506393922741044</v>
      </c>
      <c r="EU91" s="189">
        <f t="shared" ref="EU91" si="1080">CB91-DK89</f>
        <v>-0.43682215285517234</v>
      </c>
      <c r="EV91" s="189">
        <f t="shared" ref="EV91" si="1081">CC91-DL89</f>
        <v>-0.6542775011075399</v>
      </c>
      <c r="EW91" s="189">
        <f t="shared" ref="EW91" si="1082">CD91-DM89</f>
        <v>-2.6127314551452052</v>
      </c>
      <c r="EX91" s="189">
        <f t="shared" ref="EX91" si="1083">CE91-DN89</f>
        <v>-0.50460613585352698</v>
      </c>
      <c r="EY91" s="189">
        <f t="shared" ref="EY91" si="1084">CF91-DO89</f>
        <v>-0.19446937752438109</v>
      </c>
      <c r="EZ91" s="189">
        <f t="shared" ref="EZ91" si="1085">CG91-DP89</f>
        <v>-0.32541505031950507</v>
      </c>
      <c r="FA91" s="189">
        <f t="shared" ref="FA91" si="1086">CH91-DQ89</f>
        <v>-0.99767595748835669</v>
      </c>
      <c r="FB91" s="195">
        <f>CI91-DR89</f>
        <v>-22.5555853795045</v>
      </c>
      <c r="FC91" s="189">
        <f t="shared" ref="FC91" si="1087">CJ91-DS89</f>
        <v>0.55979812634554316</v>
      </c>
      <c r="FD91" s="189">
        <f t="shared" ref="FD91" si="1088">CK91-DT89</f>
        <v>0.28113458746373332</v>
      </c>
      <c r="FE91" s="189">
        <f t="shared" ref="FE91" si="1089">CL91-DU89</f>
        <v>3.4261087582947512E-2</v>
      </c>
      <c r="FF91" s="189">
        <f t="shared" ref="FF91" si="1090">CM91-DV89</f>
        <v>0.41860305716339419</v>
      </c>
      <c r="FG91" s="189">
        <f t="shared" ref="FG91" si="1091">CN91-DW89</f>
        <v>1.4251555498807571</v>
      </c>
      <c r="FH91" s="189">
        <f t="shared" ref="FH91" si="1092">CO91-DX89</f>
        <v>1.6513139599328267E-2</v>
      </c>
      <c r="FI91" s="189">
        <f t="shared" ref="FI91" si="1093">CP91-DY89</f>
        <v>0.24195370841446637</v>
      </c>
      <c r="FJ91" s="189">
        <f t="shared" ref="FJ91" si="1094">CQ91-DZ89</f>
        <v>0.50876502314029415</v>
      </c>
      <c r="FK91" s="189">
        <f t="shared" ref="FK91" si="1095">CR91-EA89</f>
        <v>-2.8405592310130809</v>
      </c>
      <c r="FL91" s="189">
        <f t="shared" ref="FL91" si="1096">CS91-EB89</f>
        <v>0.29207312403930064</v>
      </c>
      <c r="FM91" s="189">
        <f t="shared" ref="FM91" si="1097">CT91-EC89</f>
        <v>0.42712445778292718</v>
      </c>
      <c r="FN91" s="189">
        <f t="shared" ref="FN91" si="1098">CU91-ED89</f>
        <v>0</v>
      </c>
      <c r="FO91" s="199">
        <f>BA90+BA91</f>
        <v>-5.012104991312305</v>
      </c>
    </row>
    <row r="92" spans="1:171" ht="13.5" customHeight="1" x14ac:dyDescent="0.2">
      <c r="A92" s="17" t="s">
        <v>63</v>
      </c>
      <c r="B92" s="12" t="s">
        <v>21</v>
      </c>
      <c r="C92" s="28">
        <v>42417</v>
      </c>
      <c r="D92" s="62">
        <v>0.4152777777777778</v>
      </c>
      <c r="E92" s="10">
        <f t="shared" si="1015"/>
        <v>158</v>
      </c>
      <c r="F92" s="76">
        <f t="shared" si="957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958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5">
        <v>5.14</v>
      </c>
      <c r="V92" s="60">
        <v>4</v>
      </c>
      <c r="W92" s="71">
        <f t="shared" si="959"/>
        <v>236.90199999999999</v>
      </c>
      <c r="X92" s="85">
        <f t="shared" si="960"/>
        <v>82</v>
      </c>
      <c r="Y92" s="33">
        <v>0</v>
      </c>
      <c r="Z92" s="33">
        <f t="shared" si="950"/>
        <v>2E-3</v>
      </c>
      <c r="AA92" s="33">
        <v>0</v>
      </c>
      <c r="AB92" s="33">
        <f t="shared" si="951"/>
        <v>40</v>
      </c>
      <c r="AC92" s="33">
        <v>0</v>
      </c>
      <c r="AD92" s="33">
        <f t="shared" si="952"/>
        <v>1.9</v>
      </c>
      <c r="AE92" s="22">
        <f t="shared" si="953"/>
        <v>158</v>
      </c>
      <c r="AF92" s="54">
        <f t="shared" si="961"/>
        <v>91.202612680640669</v>
      </c>
      <c r="AG92" s="167">
        <f t="shared" si="1057"/>
        <v>7.600080306768205E-3</v>
      </c>
      <c r="AH92"/>
      <c r="AI92" s="22">
        <f t="shared" si="954"/>
        <v>3435078999.9999995</v>
      </c>
      <c r="AJ92" s="174">
        <f t="shared" si="967"/>
        <v>0.14992420463884296</v>
      </c>
      <c r="AK92" s="174">
        <f t="shared" si="968"/>
        <v>6.0210523951342541E-3</v>
      </c>
      <c r="AL92" s="172"/>
      <c r="AM92" s="187">
        <f t="shared" si="969"/>
        <v>13.746875000000003</v>
      </c>
      <c r="AN92" s="187"/>
      <c r="AO92" s="187"/>
      <c r="AP92" s="174"/>
      <c r="AQ92" s="189">
        <f t="shared" si="962"/>
        <v>35.6</v>
      </c>
      <c r="AR92" s="189">
        <f t="shared" si="963"/>
        <v>0</v>
      </c>
      <c r="AS92" s="189">
        <f t="shared" si="964"/>
        <v>0</v>
      </c>
      <c r="AT92" s="189">
        <f t="shared" si="965"/>
        <v>2.98</v>
      </c>
      <c r="AU92" s="189">
        <f t="shared" si="966"/>
        <v>2.94</v>
      </c>
      <c r="AV92" s="190" t="s">
        <v>131</v>
      </c>
      <c r="AW92" s="189">
        <f t="shared" si="971"/>
        <v>12.926407743256355</v>
      </c>
      <c r="AX92" s="189">
        <f t="shared" si="972"/>
        <v>0</v>
      </c>
      <c r="AY92" s="189">
        <f t="shared" si="973"/>
        <v>0</v>
      </c>
      <c r="AZ92" s="189">
        <f t="shared" si="974"/>
        <v>-0.12823591874775575</v>
      </c>
      <c r="BA92" s="189">
        <f t="shared" si="975"/>
        <v>1.3211756976646474</v>
      </c>
      <c r="BB92" s="190" t="s">
        <v>131</v>
      </c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95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193" t="s">
        <v>63</v>
      </c>
      <c r="EF92" s="12" t="s">
        <v>21</v>
      </c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95"/>
      <c r="FC92" s="189"/>
      <c r="FD92" s="189"/>
      <c r="FE92" s="189"/>
      <c r="FF92" s="189"/>
      <c r="FG92" s="189"/>
      <c r="FH92" s="189"/>
      <c r="FI92" s="189"/>
      <c r="FJ92" s="189"/>
      <c r="FK92" s="189"/>
      <c r="FL92" s="189"/>
      <c r="FM92" s="189"/>
      <c r="FN92" s="189"/>
      <c r="FO92" s="6"/>
    </row>
    <row r="93" spans="1:171" ht="12.75" customHeight="1" x14ac:dyDescent="0.2">
      <c r="A93" s="17" t="s">
        <v>63</v>
      </c>
      <c r="B93" s="12" t="s">
        <v>22</v>
      </c>
      <c r="C93" s="28">
        <v>42418</v>
      </c>
      <c r="D93" s="29">
        <v>0.3743055555555555</v>
      </c>
      <c r="E93" s="10">
        <f t="shared" si="1015"/>
        <v>181.01666666666665</v>
      </c>
      <c r="F93" s="76">
        <f t="shared" si="957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958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5">
        <v>5.51</v>
      </c>
      <c r="V93" s="60">
        <v>9</v>
      </c>
      <c r="W93" s="71">
        <f t="shared" si="959"/>
        <v>234.202</v>
      </c>
      <c r="X93" s="85">
        <f t="shared" si="960"/>
        <v>91</v>
      </c>
      <c r="Y93" s="33">
        <v>0</v>
      </c>
      <c r="Z93" s="33">
        <f t="shared" si="950"/>
        <v>2E-3</v>
      </c>
      <c r="AA93" s="33">
        <v>0</v>
      </c>
      <c r="AB93" s="33">
        <f t="shared" si="951"/>
        <v>40</v>
      </c>
      <c r="AC93" s="33">
        <v>1.3</v>
      </c>
      <c r="AD93" s="33">
        <f t="shared" si="952"/>
        <v>3.2</v>
      </c>
      <c r="AE93" s="22">
        <f t="shared" si="953"/>
        <v>181.01666666666665</v>
      </c>
      <c r="AF93" s="54">
        <f t="shared" si="961"/>
        <v>108.36046951255241</v>
      </c>
      <c r="AG93" s="167">
        <f t="shared" si="1057"/>
        <v>6.3966793765105594E-3</v>
      </c>
      <c r="AH93"/>
      <c r="AI93" s="22">
        <f t="shared" si="954"/>
        <v>3934593600</v>
      </c>
      <c r="AJ93" s="174">
        <f t="shared" si="967"/>
        <v>0.13576767430963388</v>
      </c>
      <c r="AK93" s="174">
        <f t="shared" si="968"/>
        <v>5.8986679642129168E-3</v>
      </c>
      <c r="AL93" s="172">
        <f>LN(AI93/AI91)/(AE93-AE91)</f>
        <v>5.9622652997943018E-3</v>
      </c>
      <c r="AM93" s="187">
        <f t="shared" si="969"/>
        <v>15.008784722222211</v>
      </c>
      <c r="AN93" s="187">
        <f>AM92+AM93</f>
        <v>28.755659722222212</v>
      </c>
      <c r="AO93" s="187">
        <f t="shared" ref="AO93" si="1099">AM92+AM93</f>
        <v>28.755659722222212</v>
      </c>
      <c r="AP93" s="174"/>
      <c r="AQ93" s="189">
        <f t="shared" si="962"/>
        <v>34.630470229552188</v>
      </c>
      <c r="AR93" s="189">
        <f t="shared" si="963"/>
        <v>0</v>
      </c>
      <c r="AS93" s="189">
        <f t="shared" si="964"/>
        <v>0</v>
      </c>
      <c r="AT93" s="189">
        <f t="shared" si="965"/>
        <v>3.2121700028025235</v>
      </c>
      <c r="AU93" s="189">
        <f t="shared" si="966"/>
        <v>4.8033378060483569</v>
      </c>
      <c r="AV93" s="190" t="s">
        <v>132</v>
      </c>
      <c r="AW93" s="189">
        <f t="shared" si="971"/>
        <v>13.100000000000001</v>
      </c>
      <c r="AX93" s="189">
        <f t="shared" si="972"/>
        <v>0</v>
      </c>
      <c r="AY93" s="189">
        <f t="shared" si="973"/>
        <v>0</v>
      </c>
      <c r="AZ93" s="189">
        <f t="shared" si="974"/>
        <v>-0.25</v>
      </c>
      <c r="BA93" s="189">
        <f t="shared" si="975"/>
        <v>1.8900000000000001</v>
      </c>
      <c r="BB93" s="190" t="s">
        <v>132</v>
      </c>
      <c r="BC93" s="189">
        <f>(AW92+AW93)/$AN93</f>
        <v>0.90508818071537045</v>
      </c>
      <c r="BD93" s="189">
        <f>(AX92+AX93)/$AN93</f>
        <v>0</v>
      </c>
      <c r="BE93" s="189">
        <f>(AY92+AY93)/$AN93</f>
        <v>0</v>
      </c>
      <c r="BF93" s="189">
        <f>(AZ92+AZ93)/$AN93</f>
        <v>-1.3153442571010018E-2</v>
      </c>
      <c r="BG93" s="189">
        <f>(BA92+BA93)/$AN93</f>
        <v>0.11167108418601397</v>
      </c>
      <c r="BH93" s="189">
        <f t="shared" ref="BH93" si="1100">(AW92+AW93)/$AN93</f>
        <v>0.90508818071537045</v>
      </c>
      <c r="BI93" s="189">
        <f t="shared" ref="BI93" si="1101">(AX92+AX93)/$AN93</f>
        <v>0</v>
      </c>
      <c r="BJ93" s="189">
        <f t="shared" ref="BJ93" si="1102">(AY92+AY93)/$AN93</f>
        <v>0</v>
      </c>
      <c r="BK93" s="189">
        <f t="shared" ref="BK93" si="1103">(AZ92+AZ93)/$AN93</f>
        <v>-1.3153442571010018E-2</v>
      </c>
      <c r="BL93" s="189">
        <f t="shared" ref="BL93" si="1104">(BA92+BA93)/$AN93</f>
        <v>0.11167108418601397</v>
      </c>
      <c r="BN93" s="189">
        <v>0.25401429637467143</v>
      </c>
      <c r="BO93" s="189">
        <v>1.0520973362591639</v>
      </c>
      <c r="BP93" s="189">
        <v>1.337805088680577</v>
      </c>
      <c r="BQ93" s="189">
        <v>2.7667761360769622E-2</v>
      </c>
      <c r="BR93" s="189">
        <v>0</v>
      </c>
      <c r="BS93" s="189">
        <v>3.6366595552371406</v>
      </c>
      <c r="BT93" s="189">
        <v>0</v>
      </c>
      <c r="BU93" s="189">
        <v>3.4270781554539851</v>
      </c>
      <c r="BV93" s="189">
        <v>0.80780237649005793</v>
      </c>
      <c r="BW93" s="189">
        <v>1.5742396227094817</v>
      </c>
      <c r="BX93" s="189">
        <v>1.2667578174766343</v>
      </c>
      <c r="BY93" s="189">
        <v>1.4848017394252866</v>
      </c>
      <c r="BZ93" s="189">
        <v>1.4774703213764988</v>
      </c>
      <c r="CA93" s="189">
        <v>0.56097547807727133</v>
      </c>
      <c r="CB93" s="189">
        <v>0.83262474537456799</v>
      </c>
      <c r="CC93" s="189">
        <v>4.3500801329267444</v>
      </c>
      <c r="CD93" s="189">
        <v>0.21704756734775252</v>
      </c>
      <c r="CE93" s="189">
        <v>1.9797741453429147</v>
      </c>
      <c r="CF93" s="189">
        <v>0.81228818616999354</v>
      </c>
      <c r="CG93" s="189">
        <v>0.19768649792390805</v>
      </c>
      <c r="CH93" s="189">
        <v>1.497999868549502</v>
      </c>
      <c r="CI93" s="189">
        <v>24.306126512407687</v>
      </c>
      <c r="CJ93" s="189">
        <v>2.9881020287396649</v>
      </c>
      <c r="CK93" s="189">
        <v>0.55326703844123171</v>
      </c>
      <c r="CL93" s="189">
        <v>0</v>
      </c>
      <c r="CM93" s="189">
        <v>1.1271430247166483</v>
      </c>
      <c r="CN93" s="189">
        <v>4.0383660008063318</v>
      </c>
      <c r="CO93" s="189">
        <v>3.3318982591264409E-2</v>
      </c>
      <c r="CP93" s="189">
        <v>1.1837036437173258</v>
      </c>
      <c r="CQ93" s="189">
        <v>0.57875546732670735</v>
      </c>
      <c r="CR93" s="189">
        <v>0.159275201394312</v>
      </c>
      <c r="CS93" s="189">
        <v>0.84083725534605636</v>
      </c>
      <c r="CT93" s="189">
        <v>3.9816663082140544</v>
      </c>
      <c r="CU93" s="189">
        <v>0</v>
      </c>
      <c r="CW93" s="189">
        <f t="shared" ref="CW93:DQ93" si="1105">(BN93*$W93/1000+($AB96-$AB92)*BN$18/1000)/(($W93+$AA93+$AC93)/1000)</f>
        <v>0.25261210622220109</v>
      </c>
      <c r="CX93" s="189">
        <f t="shared" si="1105"/>
        <v>1.0462896295851785</v>
      </c>
      <c r="CY93" s="189">
        <f t="shared" si="1105"/>
        <v>1.3304202400793559</v>
      </c>
      <c r="CZ93" s="189">
        <f t="shared" si="1105"/>
        <v>2.7515031915716075E-2</v>
      </c>
      <c r="DA93" s="189">
        <f t="shared" si="1105"/>
        <v>0</v>
      </c>
      <c r="DB93" s="189">
        <f t="shared" si="1105"/>
        <v>3.6165847472872787</v>
      </c>
      <c r="DC93" s="189">
        <f t="shared" si="1105"/>
        <v>0</v>
      </c>
      <c r="DD93" s="189">
        <f t="shared" si="1105"/>
        <v>3.4081602626034351</v>
      </c>
      <c r="DE93" s="189">
        <f t="shared" si="1105"/>
        <v>0.80334320803528003</v>
      </c>
      <c r="DF93" s="189">
        <f t="shared" si="1105"/>
        <v>1.565549626405746</v>
      </c>
      <c r="DG93" s="189">
        <f t="shared" si="1105"/>
        <v>1.259765158549238</v>
      </c>
      <c r="DH93" s="189">
        <f t="shared" si="1105"/>
        <v>1.4766054512355775</v>
      </c>
      <c r="DI93" s="189">
        <f t="shared" si="1105"/>
        <v>1.4693145035159731</v>
      </c>
      <c r="DJ93" s="189">
        <f t="shared" si="1105"/>
        <v>0.55787882445437009</v>
      </c>
      <c r="DK93" s="189">
        <f t="shared" si="1105"/>
        <v>0.82802855439110723</v>
      </c>
      <c r="DL93" s="189">
        <f t="shared" si="1105"/>
        <v>4.3260671556577401</v>
      </c>
      <c r="DM93" s="189">
        <f t="shared" si="1105"/>
        <v>0.2158494380853595</v>
      </c>
      <c r="DN93" s="189">
        <f t="shared" si="1105"/>
        <v>1.9688455486051128</v>
      </c>
      <c r="DO93" s="189">
        <f t="shared" si="1105"/>
        <v>0.80780425549415635</v>
      </c>
      <c r="DP93" s="189">
        <f t="shared" si="1105"/>
        <v>0.19659524414559162</v>
      </c>
      <c r="DQ93" s="189">
        <f t="shared" si="1105"/>
        <v>1.4897307250640355</v>
      </c>
      <c r="DR93" s="195">
        <f>(CI93*$W93/1000+($AB96-$AB92)*CI$18/1000+2220*(AD96-AD92)/1000)/(($W93+$AA93+$AC93)/1000)</f>
        <v>67.534642769313649</v>
      </c>
      <c r="DS93" s="189">
        <f t="shared" ref="DS93:ED93" si="1106">(CJ93*$W93/1000+($AB96-$AB92)*CJ$18/1000)/(($W93+$AA93+$AC93)/1000)</f>
        <v>2.9716073380900667</v>
      </c>
      <c r="DT93" s="189">
        <f t="shared" si="1106"/>
        <v>0.5502129363530387</v>
      </c>
      <c r="DU93" s="189">
        <f t="shared" si="1106"/>
        <v>0</v>
      </c>
      <c r="DV93" s="189">
        <f t="shared" si="1106"/>
        <v>1.1209210566139076</v>
      </c>
      <c r="DW93" s="189">
        <f t="shared" si="1106"/>
        <v>4.0160737238785424</v>
      </c>
      <c r="DX93" s="189">
        <f t="shared" si="1106"/>
        <v>3.3135057710080199E-2</v>
      </c>
      <c r="DY93" s="189">
        <f t="shared" si="1106"/>
        <v>1.1771694540423652</v>
      </c>
      <c r="DZ93" s="189">
        <f t="shared" si="1106"/>
        <v>0.57556066597672007</v>
      </c>
      <c r="EA93" s="189">
        <f t="shared" si="1106"/>
        <v>0.15839598269632807</v>
      </c>
      <c r="EB93" s="189">
        <f t="shared" si="1106"/>
        <v>0.8361957302976496</v>
      </c>
      <c r="EC93" s="189">
        <f t="shared" si="1106"/>
        <v>3.959687020561812</v>
      </c>
      <c r="ED93" s="189">
        <f t="shared" si="1106"/>
        <v>0</v>
      </c>
      <c r="EE93" s="193" t="s">
        <v>63</v>
      </c>
      <c r="EF93" s="12" t="s">
        <v>22</v>
      </c>
      <c r="EG93" s="189">
        <f t="shared" ref="EG93" si="1107">BN93-CW91</f>
        <v>-6.7515330416562813</v>
      </c>
      <c r="EH93" s="189">
        <f t="shared" ref="EH93" si="1108">BO93-CX91</f>
        <v>-0.55456586597783164</v>
      </c>
      <c r="EI93" s="189">
        <f t="shared" ref="EI93" si="1109">BP93-CY91</f>
        <v>-0.8322718721178588</v>
      </c>
      <c r="EJ93" s="189">
        <f t="shared" ref="EJ93" si="1110">BQ93-CZ91</f>
        <v>-1.0333966473749276</v>
      </c>
      <c r="EK93" s="189">
        <f t="shared" ref="EK93" si="1111">BR93-DA91</f>
        <v>-3.7652263514030067E-2</v>
      </c>
      <c r="EL93" s="189">
        <f t="shared" ref="EL93" si="1112">BS93-DB91</f>
        <v>0.65009454075236128</v>
      </c>
      <c r="EM93" s="189">
        <f t="shared" ref="EM93" si="1113">BT93-DC91</f>
        <v>-3.360879099571186E-2</v>
      </c>
      <c r="EN93" s="189">
        <f t="shared" ref="EN93" si="1114">BU93-DD91</f>
        <v>1.5856484104169417</v>
      </c>
      <c r="EO93" s="189">
        <f t="shared" ref="EO93" si="1115">BV93-DE91</f>
        <v>-0.19363674886176763</v>
      </c>
      <c r="EP93" s="189">
        <f t="shared" ref="EP93" si="1116">BW93-DF91</f>
        <v>7.4497193113683524E-2</v>
      </c>
      <c r="EQ93" s="189">
        <f t="shared" ref="EQ93" si="1117">BX93-DG91</f>
        <v>-0.97159755706369855</v>
      </c>
      <c r="ER93" s="189">
        <f t="shared" ref="ER93" si="1118">BY93-DH91</f>
        <v>-1.6290396780094716</v>
      </c>
      <c r="ES93" s="189">
        <f t="shared" ref="ES93" si="1119">BZ93-DI91</f>
        <v>-0.82193123341065699</v>
      </c>
      <c r="ET93" s="189">
        <f t="shared" ref="ET93" si="1120">CA93-DJ91</f>
        <v>-0.2562680648792357</v>
      </c>
      <c r="EU93" s="189">
        <f t="shared" ref="EU93" si="1121">CB93-DK91</f>
        <v>-0.32288371073206379</v>
      </c>
      <c r="EV93" s="189">
        <f t="shared" ref="EV93" si="1122">CC93-DL91</f>
        <v>-0.8090626716381113</v>
      </c>
      <c r="EW93" s="189">
        <f t="shared" ref="EW93" si="1123">CD93-DM91</f>
        <v>-1.6151167030236191</v>
      </c>
      <c r="EX93" s="189">
        <f t="shared" ref="EX93" si="1124">CE93-DN91</f>
        <v>-0.53972127694522798</v>
      </c>
      <c r="EY93" s="189">
        <f t="shared" ref="EY93" si="1125">CF93-DO91</f>
        <v>-0.26591193939428348</v>
      </c>
      <c r="EZ93" s="189">
        <f t="shared" ref="EZ93" si="1126">CG93-DP91</f>
        <v>-0.30939039356917619</v>
      </c>
      <c r="FA93" s="189">
        <f t="shared" ref="FA93" si="1127">CH93-DQ91</f>
        <v>-0.95742393245106672</v>
      </c>
      <c r="FB93" s="195">
        <f>CI93-DR91</f>
        <v>-25.030025550456124</v>
      </c>
      <c r="FC93" s="189">
        <f t="shared" ref="FC93" si="1128">CJ93-DS91</f>
        <v>2.0058175086402521</v>
      </c>
      <c r="FD93" s="189">
        <f t="shared" ref="FD93" si="1129">CK93-DT91</f>
        <v>0.21952029628964703</v>
      </c>
      <c r="FE93" s="189">
        <f t="shared" ref="FE93" si="1130">CL93-DU91</f>
        <v>-3.9661425219616277E-2</v>
      </c>
      <c r="FF93" s="189">
        <f t="shared" ref="FF93" si="1131">CM93-DV91</f>
        <v>0.52262175381401399</v>
      </c>
      <c r="FG93" s="189">
        <f t="shared" ref="FG93" si="1132">CN93-DW91</f>
        <v>1.1452741497145071</v>
      </c>
      <c r="FH93" s="189">
        <f t="shared" ref="FH93" si="1133">CO93-DX91</f>
        <v>3.9415473674703459E-3</v>
      </c>
      <c r="FI93" s="189">
        <f t="shared" ref="FI93" si="1134">CP93-DY91</f>
        <v>0.93507910884899825</v>
      </c>
      <c r="FJ93" s="189">
        <f t="shared" ref="FJ93" si="1135">CQ93-DZ91</f>
        <v>9.9917569862918887E-2</v>
      </c>
      <c r="FK93" s="189">
        <f t="shared" ref="FK93" si="1136">CR93-EA91</f>
        <v>-0.36895458400062403</v>
      </c>
      <c r="FL93" s="189">
        <f t="shared" ref="FL93" si="1137">CS93-EB91</f>
        <v>-9.9809269345648932E-2</v>
      </c>
      <c r="FM93" s="189">
        <f t="shared" ref="FM93" si="1138">CT93-EC91</f>
        <v>0.90158982381122632</v>
      </c>
      <c r="FN93" s="189">
        <f t="shared" ref="FN93" si="1139">CU93-ED91</f>
        <v>0</v>
      </c>
      <c r="FO93" s="199">
        <f>BA92+BA93</f>
        <v>3.2111756976646477</v>
      </c>
    </row>
    <row r="94" spans="1:171" ht="12.75" customHeight="1" x14ac:dyDescent="0.2">
      <c r="A94" s="17" t="s">
        <v>63</v>
      </c>
      <c r="B94" s="12" t="s">
        <v>23</v>
      </c>
      <c r="C94" s="28">
        <v>42419</v>
      </c>
      <c r="D94" s="29">
        <v>0.41250000000000003</v>
      </c>
      <c r="E94" s="10">
        <f t="shared" si="1015"/>
        <v>205.93333333333334</v>
      </c>
      <c r="F94" s="76">
        <f t="shared" si="957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958"/>
        <v>0.19999999999999929</v>
      </c>
      <c r="L94" s="53">
        <f t="shared" ref="L94:L99" si="1140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5">
        <v>5.81</v>
      </c>
      <c r="V94" s="57">
        <v>4</v>
      </c>
      <c r="W94" s="71">
        <f t="shared" si="959"/>
        <v>226.50200000000001</v>
      </c>
      <c r="X94" s="85">
        <f t="shared" si="960"/>
        <v>95</v>
      </c>
      <c r="Y94" s="61">
        <v>0</v>
      </c>
      <c r="Z94" s="33">
        <f t="shared" si="950"/>
        <v>2E-3</v>
      </c>
      <c r="AA94" s="33">
        <v>0</v>
      </c>
      <c r="AB94" s="33">
        <f t="shared" si="951"/>
        <v>40</v>
      </c>
      <c r="AC94" s="33">
        <v>1.3</v>
      </c>
      <c r="AD94" s="33">
        <f t="shared" si="952"/>
        <v>4.5</v>
      </c>
      <c r="AE94" s="22">
        <f t="shared" si="953"/>
        <v>205.93333333333334</v>
      </c>
      <c r="AF94" s="54">
        <f t="shared" si="961"/>
        <v>-2892.8700466828518</v>
      </c>
      <c r="AG94" s="167">
        <f t="shared" si="1057"/>
        <v>-2.3960536400684566E-4</v>
      </c>
      <c r="AH94"/>
      <c r="AI94" s="22">
        <f t="shared" si="954"/>
        <v>3782583400</v>
      </c>
      <c r="AJ94" s="174">
        <f t="shared" si="967"/>
        <v>-3.9400382917128218E-2</v>
      </c>
      <c r="AK94" s="174">
        <f t="shared" si="968"/>
        <v>-1.5812862709215327E-3</v>
      </c>
      <c r="AL94" s="172"/>
      <c r="AM94" s="187">
        <f t="shared" si="969"/>
        <v>17.389756944444457</v>
      </c>
      <c r="AN94" s="187"/>
      <c r="AO94" s="187"/>
      <c r="AP94" s="174"/>
      <c r="AQ94" s="189">
        <f t="shared" si="962"/>
        <v>36.333076970351442</v>
      </c>
      <c r="AR94" s="189">
        <f t="shared" si="963"/>
        <v>0</v>
      </c>
      <c r="AS94" s="189">
        <f t="shared" si="964"/>
        <v>0</v>
      </c>
      <c r="AT94" s="189">
        <f t="shared" si="965"/>
        <v>2.9729369364623661</v>
      </c>
      <c r="AU94" s="189">
        <f t="shared" si="966"/>
        <v>5.2598115029718793</v>
      </c>
      <c r="AV94" s="190" t="s">
        <v>133</v>
      </c>
      <c r="AW94" s="189">
        <f t="shared" si="971"/>
        <v>10.830470229552187</v>
      </c>
      <c r="AX94" s="189">
        <f t="shared" si="972"/>
        <v>0</v>
      </c>
      <c r="AY94" s="189">
        <f t="shared" si="973"/>
        <v>0</v>
      </c>
      <c r="AZ94" s="189">
        <f t="shared" si="974"/>
        <v>0.2221700028025233</v>
      </c>
      <c r="BA94" s="189">
        <f t="shared" si="975"/>
        <v>0.48666219395164312</v>
      </c>
      <c r="BB94" s="190" t="s">
        <v>133</v>
      </c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95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193" t="s">
        <v>63</v>
      </c>
      <c r="EF94" s="12" t="s">
        <v>23</v>
      </c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95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6"/>
    </row>
    <row r="95" spans="1:171" x14ac:dyDescent="0.2">
      <c r="A95" s="17" t="s">
        <v>63</v>
      </c>
      <c r="B95" s="12" t="s">
        <v>24</v>
      </c>
      <c r="C95" s="28">
        <v>42420</v>
      </c>
      <c r="D95" s="29">
        <v>0.53680555555555554</v>
      </c>
      <c r="E95" s="10">
        <f t="shared" si="1015"/>
        <v>232.91666666666666</v>
      </c>
      <c r="F95" s="79">
        <f t="shared" si="957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958"/>
        <v>0.20000000000000107</v>
      </c>
      <c r="L95" s="53">
        <f t="shared" si="1140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5">
        <v>6.21</v>
      </c>
      <c r="V95" s="57">
        <v>4</v>
      </c>
      <c r="W95" s="71">
        <f t="shared" si="959"/>
        <v>224.80199999999999</v>
      </c>
      <c r="X95" s="85">
        <f t="shared" si="960"/>
        <v>99</v>
      </c>
      <c r="Y95" s="33">
        <v>1.6</v>
      </c>
      <c r="Z95" s="33">
        <f t="shared" si="950"/>
        <v>1.6020000000000001</v>
      </c>
      <c r="AA95" s="33">
        <v>0</v>
      </c>
      <c r="AB95" s="33">
        <f t="shared" si="951"/>
        <v>40</v>
      </c>
      <c r="AC95" s="33">
        <v>0.7</v>
      </c>
      <c r="AD95" s="33">
        <f t="shared" si="952"/>
        <v>5.2</v>
      </c>
      <c r="AE95" s="22">
        <f t="shared" si="953"/>
        <v>232.91666666666666</v>
      </c>
      <c r="AF95" s="54">
        <f t="shared" si="961"/>
        <v>-77.033327304417966</v>
      </c>
      <c r="AG95" s="167">
        <f t="shared" si="1057"/>
        <v>-8.9980168949575206E-3</v>
      </c>
      <c r="AH95"/>
      <c r="AI95" s="22">
        <f t="shared" si="954"/>
        <v>2944906200</v>
      </c>
      <c r="AJ95" s="174">
        <f t="shared" si="967"/>
        <v>-0.25033024934467013</v>
      </c>
      <c r="AK95" s="174">
        <f t="shared" si="968"/>
        <v>-9.2772173938728934E-3</v>
      </c>
      <c r="AL95" s="172">
        <f>LN(AI95/AI93)/(AE95-AE93)</f>
        <v>-5.5824784636184649E-3</v>
      </c>
      <c r="AM95" s="187">
        <f t="shared" si="969"/>
        <v>16.75215277777777</v>
      </c>
      <c r="AN95" s="187">
        <f>AM94+AM95</f>
        <v>34.141909722222223</v>
      </c>
      <c r="AO95" s="187"/>
      <c r="AP95" s="174"/>
      <c r="AQ95" s="189">
        <f t="shared" si="962"/>
        <v>33.807478425911967</v>
      </c>
      <c r="AR95" s="189">
        <f t="shared" si="963"/>
        <v>0</v>
      </c>
      <c r="AS95" s="189">
        <f t="shared" si="964"/>
        <v>0</v>
      </c>
      <c r="AT95" s="189">
        <f t="shared" si="965"/>
        <v>2.6218359925854315</v>
      </c>
      <c r="AU95" s="189">
        <f t="shared" si="966"/>
        <v>5.6125234365992327</v>
      </c>
      <c r="AV95" s="190" t="s">
        <v>134</v>
      </c>
      <c r="AW95" s="189">
        <f t="shared" si="971"/>
        <v>9.333076970351442</v>
      </c>
      <c r="AX95" s="189">
        <f t="shared" si="972"/>
        <v>0</v>
      </c>
      <c r="AY95" s="189">
        <f t="shared" si="973"/>
        <v>0</v>
      </c>
      <c r="AZ95" s="189">
        <f t="shared" si="974"/>
        <v>0.34293693646236623</v>
      </c>
      <c r="BA95" s="189">
        <f t="shared" si="975"/>
        <v>0.37018849702812062</v>
      </c>
      <c r="BB95" s="190" t="s">
        <v>134</v>
      </c>
      <c r="BC95" s="189">
        <f>(AW94+AW95)/$AN95</f>
        <v>0.59058053178494629</v>
      </c>
      <c r="BD95" s="189">
        <f>(AX94+AX95)/$AN95</f>
        <v>0</v>
      </c>
      <c r="BE95" s="189">
        <f>(AY94+AY95)/$AN95</f>
        <v>0</v>
      </c>
      <c r="BF95" s="189">
        <f>(AZ94+AZ95)/$AN95</f>
        <v>1.6551708555923975E-2</v>
      </c>
      <c r="BG95" s="189">
        <f>(BA94+BA95)/$AN95</f>
        <v>2.5096741745001403E-2</v>
      </c>
      <c r="BH95" s="189"/>
      <c r="BI95" s="189"/>
      <c r="BJ95" s="189"/>
      <c r="BK95" s="189"/>
      <c r="BL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95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193" t="s">
        <v>63</v>
      </c>
      <c r="EF95" s="12" t="s">
        <v>24</v>
      </c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95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6"/>
    </row>
    <row r="96" spans="1:171" ht="14.25" customHeight="1" x14ac:dyDescent="0.2">
      <c r="A96" s="17" t="s">
        <v>63</v>
      </c>
      <c r="B96" s="12" t="s">
        <v>25</v>
      </c>
      <c r="C96" s="28">
        <v>42421</v>
      </c>
      <c r="D96" s="29">
        <v>0.52986111111111112</v>
      </c>
      <c r="E96" s="10">
        <f t="shared" si="1015"/>
        <v>256.75</v>
      </c>
      <c r="F96" s="79">
        <f t="shared" si="957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958"/>
        <v>0.5</v>
      </c>
      <c r="L96" s="53">
        <f t="shared" si="1140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5">
        <v>6.62</v>
      </c>
      <c r="V96" s="57">
        <v>4</v>
      </c>
      <c r="W96" s="71">
        <f t="shared" si="959"/>
        <v>222.102</v>
      </c>
      <c r="X96" s="85">
        <f t="shared" si="960"/>
        <v>103</v>
      </c>
      <c r="Y96" s="61">
        <v>0</v>
      </c>
      <c r="Z96" s="33">
        <f t="shared" si="950"/>
        <v>1.6020000000000001</v>
      </c>
      <c r="AA96" s="33">
        <v>0</v>
      </c>
      <c r="AB96" s="33">
        <f t="shared" si="951"/>
        <v>40</v>
      </c>
      <c r="AC96" s="33">
        <v>1.3</v>
      </c>
      <c r="AD96" s="33">
        <f t="shared" si="952"/>
        <v>6.5</v>
      </c>
      <c r="AE96" s="22">
        <f t="shared" si="953"/>
        <v>256.75</v>
      </c>
      <c r="AF96" s="54">
        <f t="shared" si="961"/>
        <v>1090.2996561058399</v>
      </c>
      <c r="AG96" s="167">
        <f t="shared" si="1057"/>
        <v>6.3574007079449969E-4</v>
      </c>
      <c r="AH96"/>
      <c r="AI96" s="22">
        <f t="shared" si="954"/>
        <v>2953956600.0000005</v>
      </c>
      <c r="AJ96" s="174">
        <f t="shared" si="967"/>
        <v>3.068526056051092E-3</v>
      </c>
      <c r="AK96" s="174">
        <f t="shared" si="968"/>
        <v>1.2874934500913668E-4</v>
      </c>
      <c r="AL96" s="172"/>
      <c r="AM96" s="187">
        <f t="shared" si="969"/>
        <v>13.10833333333334</v>
      </c>
      <c r="AN96" s="187"/>
      <c r="AO96" s="187"/>
      <c r="AP96" s="174"/>
      <c r="AQ96" s="189">
        <f t="shared" si="962"/>
        <v>31.509598839759715</v>
      </c>
      <c r="AR96" s="189">
        <f t="shared" si="963"/>
        <v>0</v>
      </c>
      <c r="AS96" s="189">
        <f t="shared" si="964"/>
        <v>0</v>
      </c>
      <c r="AT96" s="189">
        <f t="shared" si="965"/>
        <v>2.8035901200526401</v>
      </c>
      <c r="AU96" s="189">
        <f t="shared" si="966"/>
        <v>5.8656672724505601</v>
      </c>
      <c r="AV96" s="190" t="s">
        <v>135</v>
      </c>
      <c r="AW96" s="189">
        <f t="shared" si="971"/>
        <v>15.107478425911967</v>
      </c>
      <c r="AX96" s="189">
        <f t="shared" si="972"/>
        <v>0</v>
      </c>
      <c r="AY96" s="189">
        <f t="shared" si="973"/>
        <v>0</v>
      </c>
      <c r="AZ96" s="189">
        <f t="shared" si="974"/>
        <v>-0.1981640074145683</v>
      </c>
      <c r="BA96" s="189">
        <f t="shared" si="975"/>
        <v>0.28747656340076766</v>
      </c>
      <c r="BB96" s="190" t="s">
        <v>135</v>
      </c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95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193" t="s">
        <v>63</v>
      </c>
      <c r="EF96" s="12" t="s">
        <v>25</v>
      </c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95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6"/>
    </row>
    <row r="97" spans="1:171" x14ac:dyDescent="0.2">
      <c r="A97" s="17" t="s">
        <v>63</v>
      </c>
      <c r="B97" s="12" t="s">
        <v>26</v>
      </c>
      <c r="C97" s="28">
        <v>42422</v>
      </c>
      <c r="D97" s="62">
        <v>0.35347222222222219</v>
      </c>
      <c r="E97" s="10">
        <f t="shared" si="1015"/>
        <v>276.51666666666665</v>
      </c>
      <c r="F97" s="76">
        <f t="shared" si="957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958"/>
        <v>0.40000000000000036</v>
      </c>
      <c r="L97" s="53">
        <f t="shared" si="1140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5">
        <v>7</v>
      </c>
      <c r="V97" s="60">
        <v>12</v>
      </c>
      <c r="W97" s="71">
        <f t="shared" si="959"/>
        <v>218.80199999999999</v>
      </c>
      <c r="X97" s="85">
        <f t="shared" si="960"/>
        <v>115</v>
      </c>
      <c r="Y97" s="33">
        <v>0</v>
      </c>
      <c r="Z97" s="33">
        <f t="shared" si="950"/>
        <v>1.6020000000000001</v>
      </c>
      <c r="AA97" s="33">
        <v>0</v>
      </c>
      <c r="AB97" s="33">
        <f t="shared" si="951"/>
        <v>40</v>
      </c>
      <c r="AC97" s="33">
        <v>0.7</v>
      </c>
      <c r="AD97" s="33">
        <f t="shared" si="952"/>
        <v>7.2</v>
      </c>
      <c r="AE97" s="22">
        <f t="shared" si="953"/>
        <v>276.51666666666665</v>
      </c>
      <c r="AF97" s="54">
        <f t="shared" si="961"/>
        <v>-253.41064229244319</v>
      </c>
      <c r="AG97" s="167">
        <f t="shared" si="1057"/>
        <v>-2.7352725769110892E-3</v>
      </c>
      <c r="AH97"/>
      <c r="AI97" s="22">
        <f t="shared" si="954"/>
        <v>2756905199.9999995</v>
      </c>
      <c r="AJ97" s="174">
        <f t="shared" si="967"/>
        <v>-6.9036745808963407E-2</v>
      </c>
      <c r="AK97" s="174">
        <f t="shared" si="968"/>
        <v>-3.4925841050065833E-3</v>
      </c>
      <c r="AL97" s="172">
        <f>LN(AI97/AI95)/(AE97-AE95)</f>
        <v>-1.5130325631401936E-3</v>
      </c>
      <c r="AM97" s="187">
        <f t="shared" si="969"/>
        <v>10.665763888888881</v>
      </c>
      <c r="AN97" s="187">
        <f>AM96+AM97</f>
        <v>23.77409722222222</v>
      </c>
      <c r="AO97" s="187">
        <f t="shared" ref="AO97" si="1141">AM96+AM97+AM95+AM94</f>
        <v>57.916006944444447</v>
      </c>
      <c r="AP97" s="174"/>
      <c r="AQ97" s="189">
        <f t="shared" si="962"/>
        <v>33.993558145256081</v>
      </c>
      <c r="AR97" s="189">
        <f t="shared" si="963"/>
        <v>0</v>
      </c>
      <c r="AS97" s="189">
        <f t="shared" si="964"/>
        <v>0</v>
      </c>
      <c r="AT97" s="189">
        <f t="shared" si="965"/>
        <v>2.9605285601042364</v>
      </c>
      <c r="AU97" s="189">
        <f t="shared" si="966"/>
        <v>6.1602917513280069</v>
      </c>
      <c r="AV97" s="190" t="s">
        <v>136</v>
      </c>
      <c r="AW97" s="189">
        <f t="shared" si="971"/>
        <v>4.5095988397597147</v>
      </c>
      <c r="AX97" s="189">
        <f t="shared" si="972"/>
        <v>0</v>
      </c>
      <c r="AY97" s="189">
        <f t="shared" si="973"/>
        <v>0</v>
      </c>
      <c r="AZ97" s="189">
        <f t="shared" si="974"/>
        <v>-0.16640987994736012</v>
      </c>
      <c r="BA97" s="189">
        <f t="shared" si="975"/>
        <v>0.31433272754943964</v>
      </c>
      <c r="BB97" s="190" t="s">
        <v>136</v>
      </c>
      <c r="BC97" s="189">
        <f>(AW96+AW97)/$AN97</f>
        <v>0.82514499214443893</v>
      </c>
      <c r="BD97" s="189">
        <f>(AX96+AX97)/$AN97</f>
        <v>0</v>
      </c>
      <c r="BE97" s="189">
        <f>(AY96+AY97)/$AN97</f>
        <v>0</v>
      </c>
      <c r="BF97" s="189">
        <f>(AZ96+AZ97)/$AN97</f>
        <v>-1.5334920352775895E-2</v>
      </c>
      <c r="BG97" s="189">
        <f>(BA96+BA97)/$AN97</f>
        <v>2.5313654828822762E-2</v>
      </c>
      <c r="BH97" s="189">
        <f t="shared" ref="BH97:BL97" si="1142">(AW96+AW97+AW95+AW94)/$AO97</f>
        <v>0.68686752703332288</v>
      </c>
      <c r="BI97" s="189">
        <f t="shared" si="1142"/>
        <v>0</v>
      </c>
      <c r="BJ97" s="189">
        <f t="shared" si="1142"/>
        <v>0</v>
      </c>
      <c r="BK97" s="189">
        <f t="shared" si="1142"/>
        <v>3.4624806246625591E-3</v>
      </c>
      <c r="BL97" s="189">
        <f t="shared" si="1142"/>
        <v>2.5185782979292429E-2</v>
      </c>
      <c r="BN97" s="189">
        <v>0.25411169449444698</v>
      </c>
      <c r="BO97" s="189">
        <v>1.0752833938291659</v>
      </c>
      <c r="BP97" s="189">
        <v>0.4178654849441707</v>
      </c>
      <c r="BQ97" s="189">
        <v>0</v>
      </c>
      <c r="BR97" s="189">
        <v>0</v>
      </c>
      <c r="BS97" s="189">
        <v>3.6613099589209646</v>
      </c>
      <c r="BT97" s="189">
        <v>2.2318327114479987E-2</v>
      </c>
      <c r="BU97" s="189">
        <v>4.5824780062464354</v>
      </c>
      <c r="BV97" s="189">
        <v>0.82244126602818346</v>
      </c>
      <c r="BW97" s="189">
        <v>1.6037419735663649</v>
      </c>
      <c r="BX97" s="189">
        <v>0.45849633063545991</v>
      </c>
      <c r="BY97" s="189">
        <v>0.28362607249364125</v>
      </c>
      <c r="BZ97" s="189">
        <v>1.4752326862348077</v>
      </c>
      <c r="CA97" s="189">
        <v>0.45608546520256021</v>
      </c>
      <c r="CB97" s="189">
        <v>0.71775981037471093</v>
      </c>
      <c r="CC97" s="189">
        <v>4.3154909690101588</v>
      </c>
      <c r="CD97" s="189">
        <v>0.19809897019834555</v>
      </c>
      <c r="CE97" s="189">
        <v>1.7464571430705902</v>
      </c>
      <c r="CF97" s="189">
        <v>0.49412870877586579</v>
      </c>
      <c r="CG97" s="189">
        <v>0.15177513496498293</v>
      </c>
      <c r="CH97" s="189">
        <v>0.80489764447611101</v>
      </c>
      <c r="CI97" s="189">
        <v>28.791333180443601</v>
      </c>
      <c r="CJ97" s="189">
        <v>8.4379061692346742</v>
      </c>
      <c r="CK97" s="189">
        <v>0.79585817655526736</v>
      </c>
      <c r="CL97" s="189">
        <v>4.0489918377294251E-2</v>
      </c>
      <c r="CM97" s="189">
        <v>1.2247075388656004</v>
      </c>
      <c r="CN97" s="189">
        <v>3.7141225852020474</v>
      </c>
      <c r="CO97" s="189">
        <v>0.11602570993362868</v>
      </c>
      <c r="CP97" s="189">
        <v>2.2801997674152843</v>
      </c>
      <c r="CQ97" s="189">
        <v>1.0898053108614578</v>
      </c>
      <c r="CR97" s="189">
        <v>0.26439441065548208</v>
      </c>
      <c r="CS97" s="189">
        <v>0.20539002572833573</v>
      </c>
      <c r="CT97" s="189">
        <v>5.5553265262282636</v>
      </c>
      <c r="CU97" s="189">
        <v>0.29247451113825174</v>
      </c>
      <c r="CW97" s="189">
        <f t="shared" ref="CW97:DQ97" si="1143">(BN97*$W97/1000+($AB98-$AB96)*BN$18/1000)/(($W97+$AA97+$AC97)/1000)</f>
        <v>0.25330132289807833</v>
      </c>
      <c r="CX97" s="189">
        <f t="shared" si="1143"/>
        <v>1.0718542752986724</v>
      </c>
      <c r="CY97" s="189">
        <f t="shared" si="1143"/>
        <v>0.41653289645084984</v>
      </c>
      <c r="CZ97" s="189">
        <f t="shared" si="1143"/>
        <v>0</v>
      </c>
      <c r="DA97" s="189">
        <f t="shared" si="1143"/>
        <v>0</v>
      </c>
      <c r="DB97" s="189">
        <f t="shared" si="1143"/>
        <v>3.6496339059863914</v>
      </c>
      <c r="DC97" s="189">
        <f t="shared" si="1143"/>
        <v>2.2247153143490492E-2</v>
      </c>
      <c r="DD97" s="189">
        <f t="shared" si="1143"/>
        <v>4.5678643143239368</v>
      </c>
      <c r="DE97" s="189">
        <f t="shared" si="1143"/>
        <v>0.81981847039889666</v>
      </c>
      <c r="DF97" s="189">
        <f t="shared" si="1143"/>
        <v>1.5986275810710966</v>
      </c>
      <c r="DG97" s="189">
        <f t="shared" si="1143"/>
        <v>0.45703416887180942</v>
      </c>
      <c r="DH97" s="189">
        <f t="shared" si="1143"/>
        <v>0.2827215784537439</v>
      </c>
      <c r="DI97" s="189">
        <f t="shared" si="1143"/>
        <v>1.4705281146119324</v>
      </c>
      <c r="DJ97" s="189">
        <f t="shared" si="1143"/>
        <v>0.45463099177798194</v>
      </c>
      <c r="DK97" s="189">
        <f t="shared" si="1143"/>
        <v>0.71547084778092007</v>
      </c>
      <c r="DL97" s="189">
        <f t="shared" si="1143"/>
        <v>4.3017287086284446</v>
      </c>
      <c r="DM97" s="189">
        <f t="shared" si="1143"/>
        <v>0.19746722525233668</v>
      </c>
      <c r="DN97" s="189">
        <f t="shared" si="1143"/>
        <v>1.7408876266190345</v>
      </c>
      <c r="DO97" s="189">
        <f t="shared" si="1143"/>
        <v>0.4925529140398584</v>
      </c>
      <c r="DP97" s="189">
        <f t="shared" si="1143"/>
        <v>0.15129111844360504</v>
      </c>
      <c r="DQ97" s="189">
        <f t="shared" si="1143"/>
        <v>0.80233079610510172</v>
      </c>
      <c r="DR97" s="195">
        <f>(CI97*$W97/1000+($AB98-$AB96)*CI$18/1000+2220/1000*(AD98-AD96))/(($W97+$AA97+$AC97)/1000)</f>
        <v>35.779178697904449</v>
      </c>
      <c r="DS97" s="189">
        <f t="shared" ref="DS97:ED97" si="1144">(CJ97*$W97/1000+($AB98-$AB96)*CJ$18/1000)/(($W97+$AA97+$AC97)/1000)</f>
        <v>8.4109973742420809</v>
      </c>
      <c r="DT97" s="189">
        <f t="shared" si="1144"/>
        <v>0.79332015538193557</v>
      </c>
      <c r="DU97" s="189">
        <f t="shared" si="1144"/>
        <v>4.0360794529383501E-2</v>
      </c>
      <c r="DV97" s="189">
        <f t="shared" si="1144"/>
        <v>1.2208019012076021</v>
      </c>
      <c r="DW97" s="189">
        <f t="shared" si="1144"/>
        <v>3.7022781108480944</v>
      </c>
      <c r="DX97" s="189">
        <f t="shared" si="1144"/>
        <v>0.11565569965147389</v>
      </c>
      <c r="DY97" s="189">
        <f t="shared" si="1144"/>
        <v>2.2729281259851803</v>
      </c>
      <c r="DZ97" s="189">
        <f t="shared" si="1144"/>
        <v>1.0863298814002091</v>
      </c>
      <c r="EA97" s="189">
        <f t="shared" si="1144"/>
        <v>0.26355124709679545</v>
      </c>
      <c r="EB97" s="189">
        <f t="shared" si="1144"/>
        <v>0.20473502933645851</v>
      </c>
      <c r="EC97" s="189">
        <f t="shared" si="1144"/>
        <v>5.5376103843782589</v>
      </c>
      <c r="ED97" s="189">
        <f t="shared" si="1144"/>
        <v>0.29154179910010736</v>
      </c>
      <c r="EE97" s="193" t="s">
        <v>63</v>
      </c>
      <c r="EF97" s="12" t="s">
        <v>26</v>
      </c>
      <c r="EG97" s="189">
        <f t="shared" ref="EG97" si="1145">BN97-CW93</f>
        <v>1.4995882722458886E-3</v>
      </c>
      <c r="EH97" s="189">
        <f t="shared" ref="EH97" si="1146">BO97-CX93</f>
        <v>2.8993764243987474E-2</v>
      </c>
      <c r="EI97" s="189">
        <f t="shared" ref="EI97" si="1147">BP97-CY93</f>
        <v>-0.91255475513518514</v>
      </c>
      <c r="EJ97" s="189">
        <f t="shared" ref="EJ97" si="1148">BQ97-CZ93</f>
        <v>-2.7515031915716075E-2</v>
      </c>
      <c r="EK97" s="189">
        <f t="shared" ref="EK97" si="1149">BR97-DA93</f>
        <v>0</v>
      </c>
      <c r="EL97" s="189">
        <f t="shared" ref="EL97" si="1150">BS97-DB93</f>
        <v>4.4725211633685813E-2</v>
      </c>
      <c r="EM97" s="189">
        <f t="shared" ref="EM97" si="1151">BT97-DC93</f>
        <v>2.2318327114479987E-2</v>
      </c>
      <c r="EN97" s="189">
        <f t="shared" ref="EN97" si="1152">BU97-DD93</f>
        <v>1.1743177436430003</v>
      </c>
      <c r="EO97" s="189">
        <f t="shared" ref="EO97" si="1153">BV97-DE93</f>
        <v>1.9098057992903428E-2</v>
      </c>
      <c r="EP97" s="189">
        <f t="shared" ref="EP97" si="1154">BW97-DF93</f>
        <v>3.8192347160618922E-2</v>
      </c>
      <c r="EQ97" s="189">
        <f t="shared" ref="EQ97" si="1155">BX97-DG93</f>
        <v>-0.80126882791377807</v>
      </c>
      <c r="ER97" s="189">
        <f t="shared" ref="ER97" si="1156">BY97-DH93</f>
        <v>-1.1929793787419363</v>
      </c>
      <c r="ES97" s="189">
        <f t="shared" ref="ES97" si="1157">BZ97-DI93</f>
        <v>5.918182718834597E-3</v>
      </c>
      <c r="ET97" s="189">
        <f t="shared" ref="ET97" si="1158">CA97-DJ93</f>
        <v>-0.10179335925180988</v>
      </c>
      <c r="EU97" s="189">
        <f t="shared" ref="EU97" si="1159">CB97-DK93</f>
        <v>-0.1102687440163963</v>
      </c>
      <c r="EV97" s="189">
        <f t="shared" ref="EV97" si="1160">CC97-DL93</f>
        <v>-1.0576186647581309E-2</v>
      </c>
      <c r="EW97" s="189">
        <f t="shared" ref="EW97" si="1161">CD97-DM93</f>
        <v>-1.7750467887013954E-2</v>
      </c>
      <c r="EX97" s="189">
        <f t="shared" ref="EX97" si="1162">CE97-DN93</f>
        <v>-0.22238840553452266</v>
      </c>
      <c r="EY97" s="189">
        <f t="shared" ref="EY97" si="1163">CF97-DO93</f>
        <v>-0.31367554671829057</v>
      </c>
      <c r="EZ97" s="189">
        <f t="shared" ref="EZ97" si="1164">CG97-DP93</f>
        <v>-4.4820109180608692E-2</v>
      </c>
      <c r="FA97" s="189">
        <f t="shared" ref="FA97" si="1165">CH97-DQ93</f>
        <v>-0.68483308058792447</v>
      </c>
      <c r="FB97" s="195">
        <f>CI97-DR93</f>
        <v>-38.743309588870048</v>
      </c>
      <c r="FC97" s="189">
        <f t="shared" ref="FC97" si="1166">CJ97-DS93</f>
        <v>5.4662988311446075</v>
      </c>
      <c r="FD97" s="189">
        <f t="shared" ref="FD97" si="1167">CK97-DT93</f>
        <v>0.24564524020222867</v>
      </c>
      <c r="FE97" s="189">
        <f t="shared" ref="FE97" si="1168">CL97-DU93</f>
        <v>4.0489918377294251E-2</v>
      </c>
      <c r="FF97" s="189">
        <f t="shared" ref="FF97" si="1169">CM97-DV93</f>
        <v>0.10378648225169274</v>
      </c>
      <c r="FG97" s="189">
        <f t="shared" ref="FG97" si="1170">CN97-DW93</f>
        <v>-0.30195113867649503</v>
      </c>
      <c r="FH97" s="189">
        <f t="shared" ref="FH97" si="1171">CO97-DX93</f>
        <v>8.2890652223548481E-2</v>
      </c>
      <c r="FI97" s="189">
        <f t="shared" ref="FI97" si="1172">CP97-DY93</f>
        <v>1.1030303133729191</v>
      </c>
      <c r="FJ97" s="189">
        <f>CQ97-DZ93</f>
        <v>0.51424464488473776</v>
      </c>
      <c r="FK97" s="189">
        <f t="shared" ref="FK97" si="1173">CR97-EA93</f>
        <v>0.10599842795915401</v>
      </c>
      <c r="FL97" s="189">
        <f t="shared" ref="FL97" si="1174">CS97-EB93</f>
        <v>-0.63080570456931384</v>
      </c>
      <c r="FM97" s="189">
        <f t="shared" ref="FM97" si="1175">CT97-EC93</f>
        <v>1.5956395056664516</v>
      </c>
      <c r="FN97" s="189">
        <f t="shared" ref="FN97" si="1176">CU97-ED93</f>
        <v>0.29247451113825174</v>
      </c>
      <c r="FO97" s="199">
        <f>SUM(BA94:BA97)</f>
        <v>1.458659981929971</v>
      </c>
    </row>
    <row r="98" spans="1:171" ht="16.5" x14ac:dyDescent="0.3">
      <c r="A98" s="17" t="s">
        <v>63</v>
      </c>
      <c r="B98" s="12" t="s">
        <v>27</v>
      </c>
      <c r="C98" s="28">
        <v>42423</v>
      </c>
      <c r="D98" s="63">
        <v>0.42638888888888887</v>
      </c>
      <c r="E98" s="10">
        <f t="shared" si="1015"/>
        <v>302.26666666666665</v>
      </c>
      <c r="F98" s="76">
        <f t="shared" si="957"/>
        <v>12.594444444444443</v>
      </c>
      <c r="G98" s="154">
        <v>10.1</v>
      </c>
      <c r="H98" s="154">
        <v>10.8</v>
      </c>
      <c r="I98" s="153">
        <v>93.3</v>
      </c>
      <c r="J98" s="153">
        <v>12.9</v>
      </c>
      <c r="K98" s="53">
        <f t="shared" si="958"/>
        <v>0.70000000000000107</v>
      </c>
      <c r="L98" s="53">
        <f t="shared" si="1140"/>
        <v>6.3000000000000007</v>
      </c>
      <c r="M98" s="153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5">
        <v>7.26</v>
      </c>
      <c r="V98" s="57">
        <v>10</v>
      </c>
      <c r="W98" s="71">
        <f t="shared" si="959"/>
        <v>207.90199999999999</v>
      </c>
      <c r="X98" s="85">
        <f t="shared" si="960"/>
        <v>125</v>
      </c>
      <c r="Y98" s="61">
        <v>1.1000000000000001</v>
      </c>
      <c r="Z98" s="33">
        <f t="shared" si="950"/>
        <v>2.702</v>
      </c>
      <c r="AA98" s="33">
        <v>0</v>
      </c>
      <c r="AB98" s="33">
        <f t="shared" si="951"/>
        <v>40</v>
      </c>
      <c r="AC98" s="33">
        <v>0</v>
      </c>
      <c r="AD98" s="33">
        <f t="shared" si="952"/>
        <v>7.2</v>
      </c>
      <c r="AE98" s="22">
        <f t="shared" si="953"/>
        <v>302.26666666666665</v>
      </c>
      <c r="AF98" s="54">
        <f t="shared" si="961"/>
        <v>-80.703688336031675</v>
      </c>
      <c r="AG98" s="167">
        <f t="shared" si="1057"/>
        <v>-8.5887918489405239E-3</v>
      </c>
      <c r="AH98"/>
      <c r="AI98" s="22">
        <f t="shared" si="954"/>
        <v>2099810200</v>
      </c>
      <c r="AJ98" s="174">
        <f t="shared" si="967"/>
        <v>-0.27226178655677713</v>
      </c>
      <c r="AK98" s="174">
        <f t="shared" si="968"/>
        <v>-1.0573273264340859E-2</v>
      </c>
      <c r="AL98" s="172"/>
      <c r="AM98" s="187">
        <f t="shared" si="969"/>
        <v>12.177604166666667</v>
      </c>
      <c r="AN98" s="187"/>
      <c r="AO98" s="187"/>
      <c r="AP98" s="174"/>
      <c r="AQ98" s="189">
        <f t="shared" si="962"/>
        <v>26.7</v>
      </c>
      <c r="AR98" s="189">
        <f t="shared" si="963"/>
        <v>0</v>
      </c>
      <c r="AS98" s="189">
        <f t="shared" si="964"/>
        <v>0</v>
      </c>
      <c r="AT98" s="189">
        <f t="shared" si="965"/>
        <v>3.0699999999999994</v>
      </c>
      <c r="AU98" s="189">
        <f t="shared" si="966"/>
        <v>6.1399999999999988</v>
      </c>
      <c r="AV98" s="190" t="s">
        <v>137</v>
      </c>
      <c r="AW98" s="189">
        <f t="shared" si="971"/>
        <v>7.2935581452560818</v>
      </c>
      <c r="AX98" s="189">
        <f t="shared" si="972"/>
        <v>0</v>
      </c>
      <c r="AY98" s="189">
        <f t="shared" si="973"/>
        <v>0</v>
      </c>
      <c r="AZ98" s="189">
        <f t="shared" si="974"/>
        <v>-0.10947143989576347</v>
      </c>
      <c r="BA98" s="189">
        <f t="shared" si="975"/>
        <v>-2.0291751328007201E-2</v>
      </c>
      <c r="BB98" s="190" t="s">
        <v>137</v>
      </c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95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193" t="s">
        <v>63</v>
      </c>
      <c r="EF98" s="12" t="s">
        <v>27</v>
      </c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95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6"/>
    </row>
    <row r="99" spans="1:171" ht="17.25" thickBot="1" x14ac:dyDescent="0.35">
      <c r="A99" s="23" t="s">
        <v>63</v>
      </c>
      <c r="B99" s="13" t="s">
        <v>28</v>
      </c>
      <c r="C99" s="28">
        <v>42424</v>
      </c>
      <c r="D99" s="64">
        <v>0.38611111111111113</v>
      </c>
      <c r="E99" s="152">
        <f t="shared" si="1015"/>
        <v>325.29999999999995</v>
      </c>
      <c r="F99" s="77">
        <f t="shared" si="957"/>
        <v>13.554166666666665</v>
      </c>
      <c r="G99" s="157">
        <v>8.43</v>
      </c>
      <c r="H99" s="158">
        <v>8.9600000000000009</v>
      </c>
      <c r="I99" s="155">
        <v>94.1</v>
      </c>
      <c r="J99" s="155">
        <v>12.5</v>
      </c>
      <c r="K99" s="161">
        <f t="shared" si="958"/>
        <v>0.53000000000000114</v>
      </c>
      <c r="L99" s="161">
        <f t="shared" si="1140"/>
        <v>8.14</v>
      </c>
      <c r="M99" s="156">
        <v>2</v>
      </c>
      <c r="N99" s="66">
        <v>20.5</v>
      </c>
      <c r="O99" s="65">
        <v>0</v>
      </c>
      <c r="P99" s="68">
        <v>0</v>
      </c>
      <c r="Q99" s="67">
        <v>3.3</v>
      </c>
      <c r="R99" s="67">
        <v>6.34</v>
      </c>
      <c r="S99" s="65"/>
      <c r="T99" s="65">
        <v>105</v>
      </c>
      <c r="U99" s="78">
        <v>7.7</v>
      </c>
      <c r="V99" s="65">
        <v>10</v>
      </c>
      <c r="W99" s="71">
        <f t="shared" si="959"/>
        <v>198.202</v>
      </c>
      <c r="X99" s="86">
        <f t="shared" si="960"/>
        <v>135</v>
      </c>
      <c r="Y99" s="67">
        <v>0.3</v>
      </c>
      <c r="Z99" s="68">
        <f t="shared" si="950"/>
        <v>3.0019999999999998</v>
      </c>
      <c r="AA99" s="67">
        <v>0</v>
      </c>
      <c r="AB99" s="68">
        <f t="shared" si="951"/>
        <v>40</v>
      </c>
      <c r="AC99" s="67">
        <v>0</v>
      </c>
      <c r="AD99" s="68">
        <f t="shared" si="952"/>
        <v>7.2</v>
      </c>
      <c r="AE99" s="6"/>
      <c r="AF99" s="6"/>
      <c r="AG99" s="168"/>
      <c r="AH99"/>
      <c r="AI99" s="163">
        <f t="shared" si="954"/>
        <v>1670842860</v>
      </c>
      <c r="AJ99" s="175">
        <f t="shared" si="967"/>
        <v>-0.22851875399843299</v>
      </c>
      <c r="AK99" s="175">
        <f t="shared" si="968"/>
        <v>7.5601705116376159E-4</v>
      </c>
      <c r="AL99" s="172">
        <f>LN(AI99/AI97)/(AE99-AE97)</f>
        <v>1.8110320314214106E-3</v>
      </c>
      <c r="AM99" s="187">
        <f t="shared" si="969"/>
        <v>8.8918263888888784</v>
      </c>
      <c r="AN99" s="187">
        <f>AM98+AM99</f>
        <v>21.069430555555545</v>
      </c>
      <c r="AO99" s="187">
        <f t="shared" ref="AO99" si="1177">AM98+AM99</f>
        <v>21.069430555555545</v>
      </c>
      <c r="AP99" s="175"/>
      <c r="AQ99" s="189">
        <f t="shared" si="962"/>
        <v>20.5</v>
      </c>
      <c r="AR99" s="189">
        <f t="shared" si="963"/>
        <v>0</v>
      </c>
      <c r="AS99" s="189">
        <f t="shared" si="964"/>
        <v>0</v>
      </c>
      <c r="AT99" s="189">
        <f t="shared" si="965"/>
        <v>3.3</v>
      </c>
      <c r="AU99" s="189">
        <f t="shared" si="966"/>
        <v>6.3400000000000007</v>
      </c>
      <c r="AV99" s="190" t="s">
        <v>138</v>
      </c>
      <c r="AW99" s="189">
        <f t="shared" si="971"/>
        <v>6.1999999999999993</v>
      </c>
      <c r="AX99" s="189">
        <f t="shared" si="972"/>
        <v>0</v>
      </c>
      <c r="AY99" s="189">
        <f t="shared" si="973"/>
        <v>0</v>
      </c>
      <c r="AZ99" s="189">
        <f t="shared" si="974"/>
        <v>-0.23000000000000043</v>
      </c>
      <c r="BA99" s="189">
        <f t="shared" si="975"/>
        <v>0.20000000000000107</v>
      </c>
      <c r="BB99" s="190" t="s">
        <v>138</v>
      </c>
      <c r="BC99" s="189">
        <f>(AW98+AW99)/$AN99</f>
        <v>0.64043297751576522</v>
      </c>
      <c r="BD99" s="189">
        <f>(AX98+AX99)/$AN99</f>
        <v>0</v>
      </c>
      <c r="BE99" s="189">
        <f>(AY98+AY99)/$AN99</f>
        <v>0</v>
      </c>
      <c r="BF99" s="189">
        <f>(AZ98+AZ99)/$AN99</f>
        <v>-1.6112036772928006E-2</v>
      </c>
      <c r="BG99" s="189">
        <f>(BA98+BA99)/$AN99</f>
        <v>8.5293358165585906E-3</v>
      </c>
      <c r="BH99" s="189">
        <f t="shared" ref="BH99" si="1178">(AW98+AW99)/$AN99</f>
        <v>0.64043297751576522</v>
      </c>
      <c r="BI99" s="189">
        <f t="shared" ref="BI99" si="1179">(AX98+AX99)/$AN99</f>
        <v>0</v>
      </c>
      <c r="BJ99" s="189">
        <f t="shared" ref="BJ99" si="1180">(AY98+AY99)/$AN99</f>
        <v>0</v>
      </c>
      <c r="BK99" s="189">
        <f t="shared" ref="BK99" si="1181">(AZ98+AZ99)/$AN99</f>
        <v>-1.6112036772928006E-2</v>
      </c>
      <c r="BL99" s="189">
        <f t="shared" ref="BL99" si="1182">(BA98+BA99)/$AN99</f>
        <v>8.5293358165585906E-3</v>
      </c>
      <c r="BN99" s="189">
        <v>0.32155989243902516</v>
      </c>
      <c r="BO99" s="189">
        <v>1.1748155868663421</v>
      </c>
      <c r="BP99" s="189">
        <v>0.46394190723839485</v>
      </c>
      <c r="BQ99" s="189">
        <v>0</v>
      </c>
      <c r="BR99" s="189">
        <v>0</v>
      </c>
      <c r="BS99" s="189">
        <v>3.865763307122096</v>
      </c>
      <c r="BT99" s="189">
        <v>3.2733546434570653E-2</v>
      </c>
      <c r="BU99" s="189">
        <v>5.5136483438928758</v>
      </c>
      <c r="BV99" s="189">
        <v>0.81837708300193801</v>
      </c>
      <c r="BW99" s="189">
        <v>1.6913334565577574</v>
      </c>
      <c r="BX99" s="189">
        <v>0.36047694988675094</v>
      </c>
      <c r="BY99" s="189">
        <v>0.21200340697433734</v>
      </c>
      <c r="BZ99" s="189">
        <v>1.6487354726059209</v>
      </c>
      <c r="CA99" s="189">
        <v>0.46850057421155866</v>
      </c>
      <c r="CB99" s="189">
        <v>0.71789551962086295</v>
      </c>
      <c r="CC99" s="189">
        <v>4.5411760972153488</v>
      </c>
      <c r="CD99" s="189">
        <v>0.24288656346058018</v>
      </c>
      <c r="CE99" s="189">
        <v>1.9375132828832622</v>
      </c>
      <c r="CF99" s="189">
        <v>0.45955550171682436</v>
      </c>
      <c r="CG99" s="189">
        <v>0.12696751239149737</v>
      </c>
      <c r="CH99" s="189">
        <v>0.74857441753968157</v>
      </c>
      <c r="CI99" s="189">
        <v>22.737032226476035</v>
      </c>
      <c r="CJ99" s="189">
        <v>11.574190973233195</v>
      </c>
      <c r="CK99" s="189">
        <v>0.87579114310681871</v>
      </c>
      <c r="CL99" s="189">
        <v>5.5033544316769045E-2</v>
      </c>
      <c r="CM99" s="189">
        <v>1.3001628700317882</v>
      </c>
      <c r="CN99" s="189">
        <v>3.6142908186515341</v>
      </c>
      <c r="CO99" s="189">
        <v>0.14317082444261739</v>
      </c>
      <c r="CP99" s="189">
        <v>2.5033242332510386</v>
      </c>
      <c r="CQ99" s="189">
        <v>1.1757699768567906</v>
      </c>
      <c r="CR99" s="189">
        <v>0.37617436046992203</v>
      </c>
      <c r="CS99" s="189">
        <v>0.4578775272274338</v>
      </c>
      <c r="CT99" s="189">
        <v>6.4449826647858801</v>
      </c>
      <c r="CU99" s="189">
        <v>0.31477817652578544</v>
      </c>
      <c r="CW99" s="189">
        <f t="shared" ref="CW99:DQ99" si="1183">(BN99*$W99/1000+($AB99-$AB98)*BN$18/1000)/(($W99+$AA99+$AC99)/1000)</f>
        <v>0.32155989243902516</v>
      </c>
      <c r="CX99" s="189">
        <f t="shared" si="1183"/>
        <v>1.1748155868663421</v>
      </c>
      <c r="CY99" s="189">
        <f t="shared" si="1183"/>
        <v>0.4639419072383949</v>
      </c>
      <c r="CZ99" s="189">
        <f t="shared" si="1183"/>
        <v>0</v>
      </c>
      <c r="DA99" s="189">
        <f t="shared" si="1183"/>
        <v>0</v>
      </c>
      <c r="DB99" s="189">
        <f t="shared" si="1183"/>
        <v>3.8657633071220965</v>
      </c>
      <c r="DC99" s="189">
        <f t="shared" si="1183"/>
        <v>3.2733546434570653E-2</v>
      </c>
      <c r="DD99" s="189">
        <f t="shared" si="1183"/>
        <v>5.5136483438928758</v>
      </c>
      <c r="DE99" s="189">
        <f t="shared" si="1183"/>
        <v>0.8183770830019379</v>
      </c>
      <c r="DF99" s="189">
        <f t="shared" si="1183"/>
        <v>1.6913334565577574</v>
      </c>
      <c r="DG99" s="189">
        <f t="shared" si="1183"/>
        <v>0.36047694988675094</v>
      </c>
      <c r="DH99" s="189">
        <f t="shared" si="1183"/>
        <v>0.21200340697433731</v>
      </c>
      <c r="DI99" s="189">
        <f t="shared" si="1183"/>
        <v>1.6487354726059207</v>
      </c>
      <c r="DJ99" s="189">
        <f t="shared" si="1183"/>
        <v>0.46850057421155866</v>
      </c>
      <c r="DK99" s="189">
        <f t="shared" si="1183"/>
        <v>0.71789551962086295</v>
      </c>
      <c r="DL99" s="189">
        <f t="shared" si="1183"/>
        <v>4.5411760972153488</v>
      </c>
      <c r="DM99" s="189">
        <f t="shared" si="1183"/>
        <v>0.24288656346058021</v>
      </c>
      <c r="DN99" s="189">
        <f t="shared" si="1183"/>
        <v>1.9375132828832624</v>
      </c>
      <c r="DO99" s="189">
        <f t="shared" si="1183"/>
        <v>0.45955550171682436</v>
      </c>
      <c r="DP99" s="189">
        <f t="shared" si="1183"/>
        <v>0.12696751239149737</v>
      </c>
      <c r="DQ99" s="189">
        <f t="shared" si="1183"/>
        <v>0.74857441753968157</v>
      </c>
      <c r="DR99" s="195">
        <f>(CI99*$W99/1000+($AB99-$AB98)*CI$18/1000+2220*(AD99-AD98)/1000)/(($W99+$AA99+$AC99)/1000)</f>
        <v>22.737032226476035</v>
      </c>
      <c r="DS99" s="189">
        <f t="shared" ref="DS99:ED99" si="1184">(CJ99*$W99/1000+($AB99-$AB98)*CJ$18/1000)/(($W99+$AA99+$AC99)/1000)</f>
        <v>11.574190973233195</v>
      </c>
      <c r="DT99" s="189">
        <f t="shared" si="1184"/>
        <v>0.87579114310681871</v>
      </c>
      <c r="DU99" s="189">
        <f t="shared" si="1184"/>
        <v>5.5033544316769045E-2</v>
      </c>
      <c r="DV99" s="189">
        <f t="shared" si="1184"/>
        <v>1.3001628700317884</v>
      </c>
      <c r="DW99" s="189">
        <f t="shared" si="1184"/>
        <v>3.6142908186515341</v>
      </c>
      <c r="DX99" s="189">
        <f t="shared" si="1184"/>
        <v>0.14317082444261739</v>
      </c>
      <c r="DY99" s="189">
        <f t="shared" si="1184"/>
        <v>2.5033242332510386</v>
      </c>
      <c r="DZ99" s="189">
        <f t="shared" si="1184"/>
        <v>1.1757699768567906</v>
      </c>
      <c r="EA99" s="189">
        <f t="shared" si="1184"/>
        <v>0.37617436046992203</v>
      </c>
      <c r="EB99" s="189">
        <f t="shared" si="1184"/>
        <v>0.4578775272274338</v>
      </c>
      <c r="EC99" s="189">
        <f t="shared" si="1184"/>
        <v>6.4449826647858801</v>
      </c>
      <c r="ED99" s="189">
        <f t="shared" si="1184"/>
        <v>0.31477817652578549</v>
      </c>
      <c r="EE99" s="193" t="s">
        <v>63</v>
      </c>
      <c r="EF99" s="13" t="s">
        <v>28</v>
      </c>
      <c r="EG99" s="192">
        <f t="shared" ref="EG99" si="1185">BN99-CW97</f>
        <v>6.8258569540946834E-2</v>
      </c>
      <c r="EH99" s="192">
        <f t="shared" ref="EH99" si="1186">BO99-CX97</f>
        <v>0.10296131156766974</v>
      </c>
      <c r="EI99" s="192">
        <f t="shared" ref="EI99" si="1187">BP99-CY97</f>
        <v>4.7409010787545003E-2</v>
      </c>
      <c r="EJ99" s="192">
        <f t="shared" ref="EJ99" si="1188">BQ99-CZ97</f>
        <v>0</v>
      </c>
      <c r="EK99" s="192">
        <f t="shared" ref="EK99" si="1189">BR99-DA97</f>
        <v>0</v>
      </c>
      <c r="EL99" s="192">
        <f t="shared" ref="EL99" si="1190">BS99-DB97</f>
        <v>0.21612940113570467</v>
      </c>
      <c r="EM99" s="192">
        <f t="shared" ref="EM99" si="1191">BT99-DC97</f>
        <v>1.048639329108016E-2</v>
      </c>
      <c r="EN99" s="192">
        <f t="shared" ref="EN99" si="1192">BU99-DD97</f>
        <v>0.94578402956893903</v>
      </c>
      <c r="EO99" s="192">
        <f t="shared" ref="EO99" si="1193">BV99-DE97</f>
        <v>-1.4413873969586488E-3</v>
      </c>
      <c r="EP99" s="192">
        <f t="shared" ref="EP99" si="1194">BW99-DF97</f>
        <v>9.270587548666076E-2</v>
      </c>
      <c r="EQ99" s="192">
        <f t="shared" ref="EQ99" si="1195">BX99-DG97</f>
        <v>-9.6557218985058479E-2</v>
      </c>
      <c r="ER99" s="192">
        <f t="shared" ref="ER99" si="1196">BY99-DH97</f>
        <v>-7.0718171479406566E-2</v>
      </c>
      <c r="ES99" s="192">
        <f t="shared" ref="ES99" si="1197">BZ99-DI97</f>
        <v>0.17820735799398846</v>
      </c>
      <c r="ET99" s="192">
        <f t="shared" ref="ET99" si="1198">CA99-DJ97</f>
        <v>1.3869582433576721E-2</v>
      </c>
      <c r="EU99" s="192">
        <f t="shared" ref="EU99" si="1199">CB99-DK97</f>
        <v>2.4246718399428824E-3</v>
      </c>
      <c r="EV99" s="192">
        <f t="shared" ref="EV99" si="1200">CC99-DL97</f>
        <v>0.23944738858690418</v>
      </c>
      <c r="EW99" s="192">
        <f t="shared" ref="EW99" si="1201">CD99-DM97</f>
        <v>4.5419338208243509E-2</v>
      </c>
      <c r="EX99" s="192">
        <f t="shared" ref="EX99" si="1202">CE99-DN97</f>
        <v>0.19662565626422768</v>
      </c>
      <c r="EY99" s="192">
        <f t="shared" ref="EY99" si="1203">CF99-DO97</f>
        <v>-3.2997412323034048E-2</v>
      </c>
      <c r="EZ99" s="192">
        <f t="shared" ref="EZ99" si="1204">CG99-DP97</f>
        <v>-2.4323606052107677E-2</v>
      </c>
      <c r="FA99" s="192">
        <f t="shared" ref="FA99" si="1205">CH99-DQ97</f>
        <v>-5.3756378565420149E-2</v>
      </c>
      <c r="FB99" s="196">
        <f>CI99-DR97</f>
        <v>-13.042146471428413</v>
      </c>
      <c r="FC99" s="192">
        <f t="shared" ref="FC99" si="1206">CJ99-DS97</f>
        <v>3.1631935989911142</v>
      </c>
      <c r="FD99" s="192">
        <f t="shared" ref="FD99" si="1207">CK99-DT97</f>
        <v>8.2470987724883149E-2</v>
      </c>
      <c r="FE99" s="192">
        <f t="shared" ref="FE99" si="1208">CL99-DU97</f>
        <v>1.4672749787385544E-2</v>
      </c>
      <c r="FF99" s="192">
        <f t="shared" ref="FF99" si="1209">CM99-DV97</f>
        <v>7.9360968824186084E-2</v>
      </c>
      <c r="FG99" s="192">
        <f t="shared" ref="FG99" si="1210">CN99-DW97</f>
        <v>-8.7987292196560318E-2</v>
      </c>
      <c r="FH99" s="192">
        <f t="shared" ref="FH99" si="1211">CO99-DX97</f>
        <v>2.75151247911435E-2</v>
      </c>
      <c r="FI99" s="192">
        <f t="shared" ref="FI99" si="1212">CP99-DY97</f>
        <v>0.23039610726585824</v>
      </c>
      <c r="FJ99" s="192">
        <f t="shared" ref="FJ99" si="1213">CQ99-DZ97</f>
        <v>8.9440095456581492E-2</v>
      </c>
      <c r="FK99" s="192">
        <f t="shared" ref="FK99" si="1214">CR99-EA97</f>
        <v>0.11262311337312658</v>
      </c>
      <c r="FL99" s="192">
        <f t="shared" ref="FL99" si="1215">CS99-EB97</f>
        <v>0.25314249789097532</v>
      </c>
      <c r="FM99" s="192">
        <f t="shared" ref="FM99" si="1216">CT99-EC97</f>
        <v>0.90737228040762119</v>
      </c>
      <c r="FN99" s="192">
        <f t="shared" ref="FN99" si="1217">CU99-ED97</f>
        <v>2.3236377425678079E-2</v>
      </c>
      <c r="FO99" s="200">
        <f>BA98+BA99</f>
        <v>0.17970824867199386</v>
      </c>
    </row>
    <row r="100" spans="1:171" ht="13.5" x14ac:dyDescent="0.25">
      <c r="A100" s="19" t="s">
        <v>64</v>
      </c>
      <c r="B100" s="48" t="s">
        <v>49</v>
      </c>
      <c r="C100" s="49">
        <v>42410</v>
      </c>
      <c r="D100" s="29">
        <v>0.62152777777777779</v>
      </c>
      <c r="E100" s="10">
        <f>F100*24</f>
        <v>0</v>
      </c>
      <c r="F100" s="81">
        <v>0</v>
      </c>
      <c r="G100" s="37"/>
      <c r="H100" s="37"/>
      <c r="I100" s="38"/>
      <c r="J100" s="5"/>
      <c r="K100" s="5"/>
      <c r="L100" s="5"/>
      <c r="M100" s="40"/>
      <c r="N100" s="69">
        <v>32.299999999999997</v>
      </c>
      <c r="O100" s="69">
        <v>0</v>
      </c>
      <c r="P100" s="32">
        <v>6.77</v>
      </c>
      <c r="Q100" s="34">
        <v>2.12</v>
      </c>
      <c r="R100" s="70">
        <v>1.19</v>
      </c>
      <c r="S100" s="69"/>
      <c r="T100" s="69">
        <v>120</v>
      </c>
      <c r="U100" s="82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6"/>
      <c r="AH100"/>
      <c r="AI100" s="176"/>
      <c r="AJ100" s="173"/>
      <c r="AK100" s="173"/>
      <c r="AL100" s="166"/>
      <c r="AM100" s="186"/>
      <c r="AN100" s="186"/>
      <c r="AO100" s="186"/>
      <c r="AP100" s="173"/>
      <c r="AQ100" s="188"/>
      <c r="AR100" s="188"/>
      <c r="AS100" s="188"/>
      <c r="AT100" s="188"/>
      <c r="AU100" s="188"/>
      <c r="AW100" s="188"/>
      <c r="AX100" s="188"/>
      <c r="AY100" s="188"/>
      <c r="AZ100" s="188"/>
      <c r="BA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W100" s="188"/>
      <c r="CX100" s="188"/>
      <c r="CY100" s="188"/>
      <c r="CZ100" s="188"/>
      <c r="DA100" s="188"/>
      <c r="DB100" s="188"/>
      <c r="DC100" s="188"/>
      <c r="DD100" s="188"/>
      <c r="DE100" s="188"/>
      <c r="DF100" s="188"/>
      <c r="DG100" s="188"/>
      <c r="DH100" s="188"/>
      <c r="DI100" s="188"/>
      <c r="DJ100" s="188"/>
      <c r="DK100" s="188"/>
      <c r="DL100" s="188"/>
      <c r="DM100" s="188"/>
      <c r="DN100" s="188"/>
      <c r="DO100" s="188"/>
      <c r="DP100" s="188"/>
      <c r="DQ100" s="188"/>
      <c r="DR100" s="194"/>
      <c r="DS100" s="188"/>
      <c r="DT100" s="188"/>
      <c r="DU100" s="188"/>
      <c r="DV100" s="188"/>
      <c r="DW100" s="188"/>
      <c r="DX100" s="188"/>
      <c r="DY100" s="188"/>
      <c r="DZ100" s="188"/>
      <c r="EA100" s="188"/>
      <c r="EB100" s="188"/>
      <c r="EC100" s="188"/>
      <c r="ED100" s="188"/>
      <c r="EE100" s="193" t="s">
        <v>64</v>
      </c>
      <c r="EF100" s="197"/>
      <c r="EG100" s="188"/>
      <c r="EH100" s="188"/>
      <c r="EI100" s="188"/>
      <c r="EJ100" s="188"/>
      <c r="EK100" s="188"/>
      <c r="EL100" s="188"/>
      <c r="EM100" s="188"/>
      <c r="EN100" s="188"/>
      <c r="EO100" s="188"/>
      <c r="EP100" s="188"/>
      <c r="EQ100" s="188"/>
      <c r="ER100" s="188"/>
      <c r="ES100" s="188"/>
      <c r="ET100" s="188"/>
      <c r="EU100" s="188"/>
      <c r="EV100" s="188"/>
      <c r="EW100" s="188"/>
      <c r="EX100" s="188"/>
      <c r="EY100" s="188"/>
      <c r="EZ100" s="188"/>
      <c r="FA100" s="188"/>
      <c r="FB100" s="194"/>
      <c r="FC100" s="188"/>
      <c r="FD100" s="188"/>
      <c r="FE100" s="188"/>
      <c r="FF100" s="188"/>
      <c r="FG100" s="188"/>
      <c r="FH100" s="188"/>
      <c r="FI100" s="188"/>
      <c r="FJ100" s="188"/>
      <c r="FK100" s="188"/>
      <c r="FL100" s="188"/>
      <c r="FM100" s="188"/>
      <c r="FN100" s="188"/>
      <c r="FO100" s="198"/>
    </row>
    <row r="101" spans="1:171" x14ac:dyDescent="0.2">
      <c r="A101" s="19" t="s">
        <v>64</v>
      </c>
      <c r="B101" s="12" t="s">
        <v>45</v>
      </c>
      <c r="C101" s="28">
        <v>42410</v>
      </c>
      <c r="D101" s="29">
        <v>0.83333333333333337</v>
      </c>
      <c r="E101" s="10">
        <f>F101*24</f>
        <v>0</v>
      </c>
      <c r="F101" s="79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0">
        <v>8.99</v>
      </c>
      <c r="V101" s="60">
        <v>4</v>
      </c>
      <c r="W101" s="71">
        <f>W100-V100+Y101+AA101+AC101</f>
        <v>272</v>
      </c>
      <c r="X101" s="85">
        <f>SUM(V101,X100)</f>
        <v>7.5</v>
      </c>
      <c r="Y101" s="33">
        <v>0</v>
      </c>
      <c r="Z101" s="33">
        <f t="shared" ref="Z101:Z115" si="1218">SUM(Y101,Z100)</f>
        <v>0</v>
      </c>
      <c r="AA101" s="33">
        <v>0</v>
      </c>
      <c r="AB101" s="33">
        <f t="shared" ref="AB101:AB115" si="1219">SUM(AA101,AB100)</f>
        <v>0</v>
      </c>
      <c r="AC101" s="33">
        <v>0</v>
      </c>
      <c r="AD101" s="33">
        <f t="shared" ref="AD101:AD115" si="1220">SUM(AC101,AD100)</f>
        <v>0</v>
      </c>
      <c r="AE101" s="4">
        <f t="shared" ref="AE101:AE114" si="1221">F101*24</f>
        <v>0</v>
      </c>
      <c r="AF101" s="54"/>
      <c r="AG101" s="167"/>
      <c r="AH101"/>
      <c r="AI101" s="22">
        <f t="shared" ref="AI101:AI115" si="1222">G101*W101*1000000</f>
        <v>68544000</v>
      </c>
      <c r="AJ101" s="174"/>
      <c r="AK101" s="174"/>
      <c r="AL101" s="167"/>
      <c r="AM101" s="187"/>
      <c r="AN101" s="187"/>
      <c r="AO101" s="187"/>
      <c r="AP101" s="174"/>
      <c r="AQ101" s="189">
        <f>(N101*W101/1000+AC101*2220/1000+AA101*180.15/1000)/((W101+AA101+AC101)/1000)</f>
        <v>32.29999999999999</v>
      </c>
      <c r="AR101" s="189">
        <f>(O101*W101/1000)/((W101+AA101+AC101)/1000)</f>
        <v>0</v>
      </c>
      <c r="AS101" s="189">
        <f>(P101*W101/1000)/((W101+AA101+AC101)/1000)</f>
        <v>6.1099999999999994</v>
      </c>
      <c r="AT101" s="189">
        <f>(Q101*W101/1000+AA101*4.16/1000)/((W101+AA101+AC101)/1000)</f>
        <v>2.13</v>
      </c>
      <c r="AU101" s="189">
        <f>(R101*W101/1000)/((W101+AA101+AC101)/1000)</f>
        <v>1.8299999999999998</v>
      </c>
      <c r="AW101" s="189"/>
      <c r="AX101" s="189"/>
      <c r="AY101" s="189"/>
      <c r="AZ101" s="189"/>
      <c r="BA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N101" s="189">
        <v>0</v>
      </c>
      <c r="BO101" s="189">
        <v>2.1127902992706118</v>
      </c>
      <c r="BP101" s="189">
        <v>1.4733862853164548</v>
      </c>
      <c r="BQ101" s="189">
        <v>6.2200586009180201</v>
      </c>
      <c r="BR101" s="189">
        <v>0.18730616717362714</v>
      </c>
      <c r="BS101" s="189">
        <v>1.9188647573486772</v>
      </c>
      <c r="BT101" s="189">
        <v>7.7628101332409045</v>
      </c>
      <c r="BU101" s="189">
        <v>0</v>
      </c>
      <c r="BV101" s="189">
        <v>1.0891966046299555</v>
      </c>
      <c r="BW101" s="189">
        <v>1.3661159862187955</v>
      </c>
      <c r="BX101" s="189">
        <v>2.49253998820517</v>
      </c>
      <c r="BY101" s="189">
        <v>3.6725810144888693</v>
      </c>
      <c r="BZ101" s="189">
        <v>2.8504029189540003</v>
      </c>
      <c r="CA101" s="189">
        <v>0.85538449120477444</v>
      </c>
      <c r="CB101" s="189">
        <v>1.3739029547242867</v>
      </c>
      <c r="CC101" s="189">
        <v>5.1462421944583872</v>
      </c>
      <c r="CD101" s="189">
        <v>5.300439402611385</v>
      </c>
      <c r="CE101" s="189">
        <v>2.8545569521658614</v>
      </c>
      <c r="CF101" s="189">
        <v>0.94723327784282763</v>
      </c>
      <c r="CG101" s="189">
        <v>0.85272116250066776</v>
      </c>
      <c r="CH101" s="189">
        <v>2.9385569087674379</v>
      </c>
      <c r="CI101" s="189">
        <v>35.09880922142127</v>
      </c>
      <c r="CJ101" s="189">
        <v>0.1166371515807705</v>
      </c>
      <c r="CK101" s="189">
        <v>0</v>
      </c>
      <c r="CL101" s="189">
        <v>0</v>
      </c>
      <c r="CM101" s="189">
        <v>0</v>
      </c>
      <c r="CN101" s="189">
        <v>0</v>
      </c>
      <c r="CO101" s="189">
        <v>0</v>
      </c>
      <c r="CP101" s="189">
        <v>0</v>
      </c>
      <c r="CQ101" s="189">
        <v>0</v>
      </c>
      <c r="CR101" s="189">
        <v>1.0812175265763382</v>
      </c>
      <c r="CS101" s="189">
        <v>0.10802637737039696</v>
      </c>
      <c r="CT101" s="189">
        <v>0.73112423223383505</v>
      </c>
      <c r="CU101" s="189">
        <v>0</v>
      </c>
      <c r="CW101" s="189">
        <f t="shared" ref="CW101:DQ101" si="1223">(BN101*$W101/1000+($AB102-$AB100)*BN$18/1000)/(($W101+$AA101+$AC101)/1000)</f>
        <v>0</v>
      </c>
      <c r="CX101" s="189">
        <f t="shared" si="1223"/>
        <v>2.1127902992706118</v>
      </c>
      <c r="CY101" s="189">
        <f t="shared" si="1223"/>
        <v>1.4733862853164548</v>
      </c>
      <c r="CZ101" s="189">
        <f t="shared" si="1223"/>
        <v>6.2200586009180201</v>
      </c>
      <c r="DA101" s="189">
        <f t="shared" si="1223"/>
        <v>0.18730616717362714</v>
      </c>
      <c r="DB101" s="189">
        <f t="shared" si="1223"/>
        <v>1.9188647573486772</v>
      </c>
      <c r="DC101" s="189">
        <f t="shared" si="1223"/>
        <v>7.7628101332409054</v>
      </c>
      <c r="DD101" s="189">
        <f t="shared" si="1223"/>
        <v>0</v>
      </c>
      <c r="DE101" s="189">
        <f t="shared" si="1223"/>
        <v>1.0891966046299553</v>
      </c>
      <c r="DF101" s="189">
        <f t="shared" si="1223"/>
        <v>1.3661159862187953</v>
      </c>
      <c r="DG101" s="189">
        <f t="shared" si="1223"/>
        <v>2.49253998820517</v>
      </c>
      <c r="DH101" s="189">
        <f t="shared" si="1223"/>
        <v>3.6725810144888689</v>
      </c>
      <c r="DI101" s="189">
        <f t="shared" si="1223"/>
        <v>2.8504029189540003</v>
      </c>
      <c r="DJ101" s="189">
        <f t="shared" si="1223"/>
        <v>0.85538449120477433</v>
      </c>
      <c r="DK101" s="189">
        <f t="shared" si="1223"/>
        <v>1.3739029547242867</v>
      </c>
      <c r="DL101" s="189">
        <f t="shared" si="1223"/>
        <v>5.1462421944583863</v>
      </c>
      <c r="DM101" s="189">
        <f t="shared" si="1223"/>
        <v>5.300439402611385</v>
      </c>
      <c r="DN101" s="189">
        <f t="shared" si="1223"/>
        <v>2.8545569521658614</v>
      </c>
      <c r="DO101" s="189">
        <f t="shared" si="1223"/>
        <v>0.9472332778428274</v>
      </c>
      <c r="DP101" s="189">
        <f t="shared" si="1223"/>
        <v>0.85272116250066765</v>
      </c>
      <c r="DQ101" s="189">
        <f t="shared" si="1223"/>
        <v>2.9385569087674375</v>
      </c>
      <c r="DR101" s="195">
        <f>(CI101*$W101/1000+($AB102-$AB100)*CI$18/1000+2220*(AD102-AD100)/1000)/(($W101+$AA101+$AC101)/1000)</f>
        <v>35.098809221421263</v>
      </c>
      <c r="DS101" s="189">
        <f t="shared" ref="DS101:ED101" si="1224">(CJ101*$W101/1000+($AB102-$AB100)*CJ$18/1000)/(($W101+$AA101+$AC101)/1000)</f>
        <v>0.11663715158077048</v>
      </c>
      <c r="DT101" s="189">
        <f t="shared" si="1224"/>
        <v>0</v>
      </c>
      <c r="DU101" s="189">
        <f t="shared" si="1224"/>
        <v>0</v>
      </c>
      <c r="DV101" s="189">
        <f t="shared" si="1224"/>
        <v>0</v>
      </c>
      <c r="DW101" s="189">
        <f t="shared" si="1224"/>
        <v>0</v>
      </c>
      <c r="DX101" s="189">
        <f t="shared" si="1224"/>
        <v>0</v>
      </c>
      <c r="DY101" s="189">
        <f t="shared" si="1224"/>
        <v>0</v>
      </c>
      <c r="DZ101" s="189">
        <f t="shared" si="1224"/>
        <v>0</v>
      </c>
      <c r="EA101" s="189">
        <f t="shared" si="1224"/>
        <v>1.0812175265763382</v>
      </c>
      <c r="EB101" s="189">
        <f t="shared" si="1224"/>
        <v>0.10802637737039694</v>
      </c>
      <c r="EC101" s="189">
        <f t="shared" si="1224"/>
        <v>0.73112423223383505</v>
      </c>
      <c r="ED101" s="189">
        <f t="shared" si="1224"/>
        <v>0</v>
      </c>
      <c r="EE101" s="193" t="s">
        <v>64</v>
      </c>
      <c r="EF101" s="12" t="s">
        <v>45</v>
      </c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95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89"/>
      <c r="FN101" s="189"/>
      <c r="FO101" s="6"/>
    </row>
    <row r="102" spans="1:171" x14ac:dyDescent="0.2">
      <c r="A102" s="19" t="s">
        <v>64</v>
      </c>
      <c r="B102" s="12" t="s">
        <v>4</v>
      </c>
      <c r="C102" s="28">
        <v>42411</v>
      </c>
      <c r="D102" s="29">
        <v>0.41597222222222219</v>
      </c>
      <c r="E102" s="10">
        <f>F102*24</f>
        <v>13.983333333333331</v>
      </c>
      <c r="F102" s="79">
        <f t="shared" ref="F102:F115" si="1225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1226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0">
        <v>8.9</v>
      </c>
      <c r="V102" s="60">
        <v>4</v>
      </c>
      <c r="W102" s="71">
        <f t="shared" ref="W102:W115" si="1227">W101-V101+Y102+AA102+AC102</f>
        <v>268</v>
      </c>
      <c r="X102" s="85">
        <f t="shared" ref="X102:X115" si="1228">SUM(V102,X101)</f>
        <v>11.5</v>
      </c>
      <c r="Y102" s="33">
        <v>0</v>
      </c>
      <c r="Z102" s="33">
        <f t="shared" si="1218"/>
        <v>0</v>
      </c>
      <c r="AA102" s="33">
        <v>0</v>
      </c>
      <c r="AB102" s="33">
        <f t="shared" si="1219"/>
        <v>0</v>
      </c>
      <c r="AC102" s="33">
        <v>0</v>
      </c>
      <c r="AD102" s="33">
        <f t="shared" si="1220"/>
        <v>0</v>
      </c>
      <c r="AE102" s="22">
        <f t="shared" si="1221"/>
        <v>13.983333333333331</v>
      </c>
      <c r="AF102" s="54">
        <f t="shared" ref="AF102:AF114" si="1229">((AE102-AE101)*LN(2)/LN(G102/G101))</f>
        <v>23.749911867546846</v>
      </c>
      <c r="AG102" s="167">
        <f t="shared" si="1057"/>
        <v>2.9185252746436453E-2</v>
      </c>
      <c r="AH102"/>
      <c r="AI102" s="22">
        <f t="shared" si="1222"/>
        <v>101572000</v>
      </c>
      <c r="AJ102" s="174">
        <f>LN(AI102/AI101)</f>
        <v>0.39329203178586247</v>
      </c>
      <c r="AK102" s="174">
        <f>LN(AI102/AI101)/(AE102-AE101)</f>
        <v>2.8125771045472887E-2</v>
      </c>
      <c r="AL102" s="167"/>
      <c r="AM102" s="187">
        <f>(G101+G102)/2*(E102-E101)/24</f>
        <v>0.18382256944444442</v>
      </c>
      <c r="AN102" s="187"/>
      <c r="AO102" s="187"/>
      <c r="AP102" s="174"/>
      <c r="AQ102" s="189">
        <f t="shared" ref="AQ102:AQ115" si="1230">(N102*W102/1000+AC102*2220/1000+AA102*180.15/1000)/((W102+AA102+AC102)/1000)</f>
        <v>29.099999999999998</v>
      </c>
      <c r="AR102" s="189">
        <f t="shared" ref="AR102:AR115" si="1231">(O102*W102/1000)/((W102+AA102+AC102)/1000)</f>
        <v>0</v>
      </c>
      <c r="AS102" s="189">
        <f t="shared" ref="AS102:AS115" si="1232">(P102*W102/1000)/((W102+AA102+AC102)/1000)</f>
        <v>5.7799999999999994</v>
      </c>
      <c r="AT102" s="189">
        <f t="shared" ref="AT102:AT115" si="1233">(Q102*W102/1000+AA102*4.16/1000)/((W102+AA102+AC102)/1000)</f>
        <v>1.8</v>
      </c>
      <c r="AU102" s="189">
        <f t="shared" ref="AU102:AU115" si="1234">(R102*W102/1000)/((W102+AA102+AC102)/1000)</f>
        <v>2.4399999999999995</v>
      </c>
      <c r="AV102" s="190" t="s">
        <v>125</v>
      </c>
      <c r="AW102" s="189">
        <f>-(N102-AQ101)</f>
        <v>3.1999999999999886</v>
      </c>
      <c r="AX102" s="189">
        <f>(O102-AR101)</f>
        <v>0</v>
      </c>
      <c r="AY102" s="189">
        <f>-(P102-AS101)</f>
        <v>0.32999999999999918</v>
      </c>
      <c r="AZ102" s="189">
        <f>-(Q102-AT101)</f>
        <v>0.32999999999999985</v>
      </c>
      <c r="BA102" s="189">
        <f>(R102-AU101)</f>
        <v>0.6100000000000001</v>
      </c>
      <c r="BB102" s="190" t="s">
        <v>125</v>
      </c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95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193" t="s">
        <v>64</v>
      </c>
      <c r="EF102" s="12" t="s">
        <v>4</v>
      </c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95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89"/>
      <c r="FN102" s="189"/>
      <c r="FO102" s="6"/>
    </row>
    <row r="103" spans="1:171" x14ac:dyDescent="0.2">
      <c r="A103" s="19" t="s">
        <v>64</v>
      </c>
      <c r="B103" s="8" t="s">
        <v>16</v>
      </c>
      <c r="C103" s="28">
        <v>42412</v>
      </c>
      <c r="D103" s="29">
        <v>0.46875</v>
      </c>
      <c r="E103" s="10">
        <f>F103*24</f>
        <v>39.25</v>
      </c>
      <c r="F103" s="76">
        <f t="shared" si="1225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1226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5">
        <v>8.7100000000000009</v>
      </c>
      <c r="V103" s="60">
        <v>39</v>
      </c>
      <c r="W103" s="71">
        <f t="shared" si="1227"/>
        <v>264</v>
      </c>
      <c r="X103" s="85">
        <f t="shared" si="1228"/>
        <v>50.5</v>
      </c>
      <c r="Y103" s="33">
        <v>0</v>
      </c>
      <c r="Z103" s="33">
        <f t="shared" si="1218"/>
        <v>0</v>
      </c>
      <c r="AA103" s="33">
        <v>0</v>
      </c>
      <c r="AB103" s="33">
        <f t="shared" si="1219"/>
        <v>0</v>
      </c>
      <c r="AC103" s="33">
        <v>0</v>
      </c>
      <c r="AD103" s="33">
        <f t="shared" si="1220"/>
        <v>0</v>
      </c>
      <c r="AE103" s="22">
        <f t="shared" si="1221"/>
        <v>39.25</v>
      </c>
      <c r="AF103" s="151">
        <f t="shared" si="1229"/>
        <v>15.420447289161318</v>
      </c>
      <c r="AG103" s="167">
        <f t="shared" si="1057"/>
        <v>4.4949875160050813E-2</v>
      </c>
      <c r="AH103"/>
      <c r="AI103" s="22">
        <f t="shared" si="1222"/>
        <v>311520000</v>
      </c>
      <c r="AJ103" s="174">
        <f t="shared" ref="AJ103:AJ115" si="1235">LN(AI103/AI102)</f>
        <v>1.1206956350127435</v>
      </c>
      <c r="AK103" s="174">
        <f t="shared" ref="AK103:AK115" si="1236">LN(AI103/AI102)/(AE103-AE102)</f>
        <v>4.4354708509739181E-2</v>
      </c>
      <c r="AL103" s="172">
        <f>LN(AI103/AI101)/(AE103-AE101)</f>
        <v>3.8572934185951743E-2</v>
      </c>
      <c r="AM103" s="187">
        <f t="shared" ref="AM103:AM115" si="1237">(G102+G103)/2*(E103-E102)/24</f>
        <v>0.82064027777777782</v>
      </c>
      <c r="AN103" s="187">
        <f>AM102+AM103</f>
        <v>1.0044628472222223</v>
      </c>
      <c r="AO103" s="187">
        <f t="shared" ref="AO103" si="1238">AM102+AM103</f>
        <v>1.0044628472222223</v>
      </c>
      <c r="AP103" s="174"/>
      <c r="AQ103" s="189">
        <f t="shared" si="1230"/>
        <v>29.6</v>
      </c>
      <c r="AR103" s="189">
        <f t="shared" si="1231"/>
        <v>0</v>
      </c>
      <c r="AS103" s="189">
        <f t="shared" si="1232"/>
        <v>4.629999999999999</v>
      </c>
      <c r="AT103" s="189">
        <f t="shared" si="1233"/>
        <v>1.86</v>
      </c>
      <c r="AU103" s="189">
        <f t="shared" si="1234"/>
        <v>3.81</v>
      </c>
      <c r="AV103" s="190" t="s">
        <v>127</v>
      </c>
      <c r="AW103" s="189">
        <f t="shared" ref="AW103:AW115" si="1239">-(N103-AQ102)</f>
        <v>-0.50000000000000355</v>
      </c>
      <c r="AX103" s="189">
        <f t="shared" ref="AX103:AX115" si="1240">(O103-AR102)</f>
        <v>0</v>
      </c>
      <c r="AY103" s="189">
        <f t="shared" ref="AY103:AY115" si="1241">-(P103-AS102)</f>
        <v>1.1499999999999995</v>
      </c>
      <c r="AZ103" s="189">
        <f t="shared" ref="AZ103:AZ115" si="1242">-(Q103-AT102)</f>
        <v>-6.0000000000000053E-2</v>
      </c>
      <c r="BA103" s="189">
        <f t="shared" ref="BA103:BA115" si="1243">(R103-AU102)</f>
        <v>1.3700000000000006</v>
      </c>
      <c r="BB103" s="190" t="s">
        <v>127</v>
      </c>
      <c r="BC103" s="189">
        <f>(AW102+AW103)/$AN103</f>
        <v>2.6880038494869791</v>
      </c>
      <c r="BD103" s="189">
        <f>(AX102+AX103)/$AN103</f>
        <v>0</v>
      </c>
      <c r="BE103" s="189">
        <f>(AY102+AY103)/$AN103</f>
        <v>1.473424332311388</v>
      </c>
      <c r="BF103" s="189">
        <f>(AZ102+AZ103)/$AN103</f>
        <v>0.26880038494869918</v>
      </c>
      <c r="BG103" s="189">
        <f>(BA102+BA103)/$AN103</f>
        <v>1.9712028229571297</v>
      </c>
      <c r="BH103" s="189">
        <f t="shared" ref="BH103" si="1244">(AW102+AW103)/$AN103</f>
        <v>2.6880038494869791</v>
      </c>
      <c r="BI103" s="189">
        <f t="shared" ref="BI103" si="1245">(AX102+AX103)/$AN103</f>
        <v>0</v>
      </c>
      <c r="BJ103" s="189">
        <f t="shared" ref="BJ103" si="1246">(AY102+AY103)/$AN103</f>
        <v>1.473424332311388</v>
      </c>
      <c r="BK103" s="189">
        <f t="shared" ref="BK103" si="1247">(AZ102+AZ103)/$AN103</f>
        <v>0.26880038494869918</v>
      </c>
      <c r="BL103" s="189">
        <f t="shared" ref="BL103" si="1248">(BA102+BA103)/$AN103</f>
        <v>1.9712028229571297</v>
      </c>
      <c r="BN103" s="189">
        <v>1.0168591093096957</v>
      </c>
      <c r="BO103" s="189">
        <v>1.9524800157854196</v>
      </c>
      <c r="BP103" s="189">
        <v>1.6873503612574499</v>
      </c>
      <c r="BQ103" s="189">
        <v>4.6620177892896812</v>
      </c>
      <c r="BR103" s="189">
        <v>0.11183453254367567</v>
      </c>
      <c r="BS103" s="189">
        <v>2.0952843131250667</v>
      </c>
      <c r="BT103" s="189">
        <v>5.0885785821014364</v>
      </c>
      <c r="BU103" s="189">
        <v>0.2261637922529908</v>
      </c>
      <c r="BV103" s="189">
        <v>1.0695047140739657</v>
      </c>
      <c r="BW103" s="189">
        <v>1.3536971532889763</v>
      </c>
      <c r="BX103" s="189">
        <v>2.3268478496151381</v>
      </c>
      <c r="BY103" s="189">
        <v>3.4009945571836466</v>
      </c>
      <c r="BZ103" s="189">
        <v>2.6708757302783348</v>
      </c>
      <c r="CA103" s="189">
        <v>0.75975305492375145</v>
      </c>
      <c r="CB103" s="189">
        <v>1.3358833652439253</v>
      </c>
      <c r="CC103" s="189">
        <v>5.652811947342939</v>
      </c>
      <c r="CD103" s="189">
        <v>4.3943519389215604</v>
      </c>
      <c r="CE103" s="189">
        <v>2.6781832301725657</v>
      </c>
      <c r="CF103" s="189">
        <v>0.92477864696709133</v>
      </c>
      <c r="CG103" s="189">
        <v>0.85528956012286805</v>
      </c>
      <c r="CH103" s="189">
        <v>2.7022184220026415</v>
      </c>
      <c r="CI103" s="189">
        <v>33.342927164998443</v>
      </c>
      <c r="CJ103" s="189">
        <v>0.26433996713436309</v>
      </c>
      <c r="CK103" s="189">
        <v>3.2603977128090204E-2</v>
      </c>
      <c r="CL103" s="189">
        <v>0</v>
      </c>
      <c r="CM103" s="189">
        <v>0</v>
      </c>
      <c r="CN103" s="189">
        <v>0.57917250274158305</v>
      </c>
      <c r="CO103" s="189">
        <v>0</v>
      </c>
      <c r="CP103" s="189">
        <v>0</v>
      </c>
      <c r="CQ103" s="189">
        <v>0</v>
      </c>
      <c r="CR103" s="189">
        <v>1.5694501639707554</v>
      </c>
      <c r="CS103" s="189">
        <v>0.73239904434090908</v>
      </c>
      <c r="CT103" s="189">
        <v>2.0981929816585088</v>
      </c>
      <c r="CU103" s="189">
        <v>0</v>
      </c>
      <c r="CW103" s="189">
        <f t="shared" ref="CW103:DQ103" si="1249">(BN103*$W103/1000+($AB104-$AB102)*BN$18/1000)/(($W103+$AA103+$AC103)/1000)</f>
        <v>1.0272369281627516</v>
      </c>
      <c r="CX103" s="189">
        <f t="shared" si="1249"/>
        <v>2.0452313261759012</v>
      </c>
      <c r="CY103" s="189">
        <f t="shared" si="1249"/>
        <v>1.7529021365485533</v>
      </c>
      <c r="CZ103" s="189">
        <f t="shared" si="1249"/>
        <v>4.9256824722068639</v>
      </c>
      <c r="DA103" s="189">
        <f t="shared" si="1249"/>
        <v>0.1215329169322039</v>
      </c>
      <c r="DB103" s="189">
        <f t="shared" si="1249"/>
        <v>2.1583456993762287</v>
      </c>
      <c r="DC103" s="189">
        <f t="shared" si="1249"/>
        <v>5.0885785821014364</v>
      </c>
      <c r="DD103" s="189">
        <f t="shared" si="1249"/>
        <v>0.23386150586722304</v>
      </c>
      <c r="DE103" s="189">
        <f t="shared" si="1249"/>
        <v>1.1173780862594018</v>
      </c>
      <c r="DF103" s="189">
        <f t="shared" si="1249"/>
        <v>1.3859119974931418</v>
      </c>
      <c r="DG103" s="189">
        <f t="shared" si="1249"/>
        <v>2.4571627684377746</v>
      </c>
      <c r="DH103" s="189">
        <f t="shared" si="1249"/>
        <v>3.5804495426827194</v>
      </c>
      <c r="DI103" s="189">
        <f t="shared" si="1249"/>
        <v>2.804624416016376</v>
      </c>
      <c r="DJ103" s="189">
        <f t="shared" si="1249"/>
        <v>0.81537002764094424</v>
      </c>
      <c r="DK103" s="189">
        <f t="shared" si="1249"/>
        <v>1.3953456408680847</v>
      </c>
      <c r="DL103" s="189">
        <f t="shared" si="1249"/>
        <v>5.8196179374787036</v>
      </c>
      <c r="DM103" s="189">
        <f t="shared" si="1249"/>
        <v>4.6228139045521521</v>
      </c>
      <c r="DN103" s="189">
        <f t="shared" si="1249"/>
        <v>2.7862185784052902</v>
      </c>
      <c r="DO103" s="189">
        <f t="shared" si="1249"/>
        <v>0.97609527742125934</v>
      </c>
      <c r="DP103" s="189">
        <f t="shared" si="1249"/>
        <v>0.88320076862031649</v>
      </c>
      <c r="DQ103" s="189">
        <f t="shared" si="1249"/>
        <v>2.8274191929545966</v>
      </c>
      <c r="DR103" s="195">
        <f>(CI103*$W103/1000+($AB104-$AB102)*CI$18/1000+2220*(AD104-AD102)/1000)/(($W103+$AA103+$AC103)/1000)</f>
        <v>46.16335550375711</v>
      </c>
      <c r="DS103" s="189">
        <f t="shared" ref="DS103:ED103" si="1250">(CJ103*$W103/1000+($AB104-$AB102)*CJ$18/1000)/(($W103+$AA103+$AC103)/1000)</f>
        <v>0.27784914481508188</v>
      </c>
      <c r="DT103" s="189">
        <f t="shared" si="1250"/>
        <v>3.2603977128090204E-2</v>
      </c>
      <c r="DU103" s="189">
        <f t="shared" si="1250"/>
        <v>8.0424100331522269E-4</v>
      </c>
      <c r="DV103" s="189">
        <f t="shared" si="1250"/>
        <v>0</v>
      </c>
      <c r="DW103" s="189">
        <f t="shared" si="1250"/>
        <v>0.57917250274158294</v>
      </c>
      <c r="DX103" s="189">
        <f t="shared" si="1250"/>
        <v>0</v>
      </c>
      <c r="DY103" s="189">
        <f t="shared" si="1250"/>
        <v>0</v>
      </c>
      <c r="DZ103" s="189">
        <f t="shared" si="1250"/>
        <v>0</v>
      </c>
      <c r="EA103" s="189">
        <f t="shared" si="1250"/>
        <v>1.6142656103509854</v>
      </c>
      <c r="EB103" s="189">
        <f t="shared" si="1250"/>
        <v>0.7340687723828021</v>
      </c>
      <c r="EC103" s="189">
        <f t="shared" si="1250"/>
        <v>2.0981929816585092</v>
      </c>
      <c r="ED103" s="189">
        <f t="shared" si="1250"/>
        <v>0</v>
      </c>
      <c r="EE103" s="193" t="s">
        <v>64</v>
      </c>
      <c r="EF103" s="12" t="s">
        <v>16</v>
      </c>
      <c r="EG103" s="189">
        <f t="shared" ref="EG103" si="1251">BN103-CW101</f>
        <v>1.0168591093096957</v>
      </c>
      <c r="EH103" s="189">
        <f t="shared" ref="EH103" si="1252">BO103-CX101</f>
        <v>-0.16031028348519216</v>
      </c>
      <c r="EI103" s="189">
        <f t="shared" ref="EI103" si="1253">BP103-CY101</f>
        <v>0.21396407594099509</v>
      </c>
      <c r="EJ103" s="189">
        <f t="shared" ref="EJ103" si="1254">BQ103-CZ101</f>
        <v>-1.5580408116283389</v>
      </c>
      <c r="EK103" s="189">
        <f t="shared" ref="EK103" si="1255">BR103-DA101</f>
        <v>-7.5471634629951462E-2</v>
      </c>
      <c r="EL103" s="189">
        <f t="shared" ref="EL103" si="1256">BS103-DB101</f>
        <v>0.17641955577638946</v>
      </c>
      <c r="EM103" s="189">
        <f t="shared" ref="EM103" si="1257">BT103-DC101</f>
        <v>-2.674231551139469</v>
      </c>
      <c r="EN103" s="189">
        <f t="shared" ref="EN103" si="1258">BU103-DD101</f>
        <v>0.2261637922529908</v>
      </c>
      <c r="EO103" s="189">
        <f t="shared" ref="EO103" si="1259">BV103-DE101</f>
        <v>-1.9691890555989522E-2</v>
      </c>
      <c r="EP103" s="189">
        <f t="shared" ref="EP103" si="1260">BW103-DF101</f>
        <v>-1.2418832929818935E-2</v>
      </c>
      <c r="EQ103" s="189">
        <f t="shared" ref="EQ103" si="1261">BX103-DG101</f>
        <v>-0.16569213859003185</v>
      </c>
      <c r="ER103" s="189">
        <f t="shared" ref="ER103" si="1262">BY103-DH101</f>
        <v>-0.27158645730522224</v>
      </c>
      <c r="ES103" s="189">
        <f t="shared" ref="ES103" si="1263">BZ103-DI101</f>
        <v>-0.17952718867566553</v>
      </c>
      <c r="ET103" s="189">
        <f t="shared" ref="ET103" si="1264">CA103-DJ101</f>
        <v>-9.5631436281022886E-2</v>
      </c>
      <c r="EU103" s="189">
        <f t="shared" ref="EU103" si="1265">CB103-DK101</f>
        <v>-3.8019589480361438E-2</v>
      </c>
      <c r="EV103" s="189">
        <f t="shared" ref="EV103" si="1266">CC103-DL101</f>
        <v>0.50656975288455275</v>
      </c>
      <c r="EW103" s="189">
        <f t="shared" ref="EW103" si="1267">CD103-DM101</f>
        <v>-0.90608746368982462</v>
      </c>
      <c r="EX103" s="189">
        <f t="shared" ref="EX103" si="1268">CE103-DN101</f>
        <v>-0.17637372199329571</v>
      </c>
      <c r="EY103" s="189">
        <f t="shared" ref="EY103" si="1269">CF103-DO101</f>
        <v>-2.245463087573607E-2</v>
      </c>
      <c r="EZ103" s="189">
        <f t="shared" ref="EZ103" si="1270">CG103-DP101</f>
        <v>2.5683976222004024E-3</v>
      </c>
      <c r="FA103" s="189">
        <f>CH103-DQ101</f>
        <v>-0.23633848676479596</v>
      </c>
      <c r="FB103" s="195">
        <f>CI103-DR101</f>
        <v>-1.7558820564228199</v>
      </c>
      <c r="FC103" s="189">
        <f t="shared" ref="FC103" si="1271">CJ103-DS101</f>
        <v>0.1477028155535926</v>
      </c>
      <c r="FD103" s="189">
        <f t="shared" ref="FD103" si="1272">CK103-DT101</f>
        <v>3.2603977128090204E-2</v>
      </c>
      <c r="FE103" s="189">
        <f t="shared" ref="FE103" si="1273">CL103-DU101</f>
        <v>0</v>
      </c>
      <c r="FF103" s="189">
        <f t="shared" ref="FF103" si="1274">CM103-DV101</f>
        <v>0</v>
      </c>
      <c r="FG103" s="189">
        <f t="shared" ref="FG103" si="1275">CN103-DW101</f>
        <v>0.57917250274158305</v>
      </c>
      <c r="FH103" s="189">
        <f t="shared" ref="FH103" si="1276">CO103-DX101</f>
        <v>0</v>
      </c>
      <c r="FI103" s="189">
        <f t="shared" ref="FI103" si="1277">CP103-DY101</f>
        <v>0</v>
      </c>
      <c r="FJ103" s="189">
        <f t="shared" ref="FJ103" si="1278">CQ103-DZ101</f>
        <v>0</v>
      </c>
      <c r="FK103" s="189">
        <f t="shared" ref="FK103" si="1279">CR103-EA101</f>
        <v>0.48823263739441725</v>
      </c>
      <c r="FL103" s="189">
        <f t="shared" ref="FL103" si="1280">CS103-EB101</f>
        <v>0.62437266697051208</v>
      </c>
      <c r="FM103" s="189">
        <f t="shared" ref="FM103" si="1281">CT103-EC101</f>
        <v>1.3670687494246736</v>
      </c>
      <c r="FN103" s="189">
        <f t="shared" ref="FN103" si="1282">CU103-ED101</f>
        <v>0</v>
      </c>
      <c r="FO103" s="199">
        <f>BA102+BA103</f>
        <v>1.9800000000000006</v>
      </c>
    </row>
    <row r="104" spans="1:171" x14ac:dyDescent="0.2">
      <c r="A104" s="19" t="s">
        <v>64</v>
      </c>
      <c r="B104" s="8" t="s">
        <v>17</v>
      </c>
      <c r="C104" s="28">
        <v>42413</v>
      </c>
      <c r="D104" s="29">
        <v>0.37916666666666665</v>
      </c>
      <c r="E104" s="10">
        <f t="shared" ref="E104:E114" si="1283">F104*24</f>
        <v>61.1</v>
      </c>
      <c r="F104" s="76">
        <f t="shared" si="1225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1226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5">
        <v>8.64</v>
      </c>
      <c r="V104" s="60">
        <v>4</v>
      </c>
      <c r="W104" s="71">
        <f t="shared" si="1227"/>
        <v>230.2</v>
      </c>
      <c r="X104" s="85">
        <f t="shared" si="1228"/>
        <v>54.5</v>
      </c>
      <c r="Y104" s="33">
        <v>0</v>
      </c>
      <c r="Z104" s="33">
        <f t="shared" si="1218"/>
        <v>0</v>
      </c>
      <c r="AA104" s="33">
        <v>4</v>
      </c>
      <c r="AB104" s="33">
        <f t="shared" si="1219"/>
        <v>4</v>
      </c>
      <c r="AC104" s="33">
        <v>1.2</v>
      </c>
      <c r="AD104" s="33">
        <f t="shared" si="1220"/>
        <v>1.2</v>
      </c>
      <c r="AE104" s="22">
        <f t="shared" si="1221"/>
        <v>61.1</v>
      </c>
      <c r="AF104" s="54">
        <f t="shared" si="1229"/>
        <v>16.289454285700195</v>
      </c>
      <c r="AG104" s="167">
        <f t="shared" si="1057"/>
        <v>4.2551896975973537E-2</v>
      </c>
      <c r="AH104"/>
      <c r="AI104" s="22">
        <f t="shared" si="1222"/>
        <v>688298000</v>
      </c>
      <c r="AJ104" s="174">
        <f t="shared" si="1235"/>
        <v>0.79275834206648776</v>
      </c>
      <c r="AK104" s="174">
        <f t="shared" si="1236"/>
        <v>3.6281846318832391E-2</v>
      </c>
      <c r="AL104" s="172"/>
      <c r="AM104" s="187">
        <f t="shared" si="1237"/>
        <v>1.8982187500000001</v>
      </c>
      <c r="AN104" s="187"/>
      <c r="AO104" s="187"/>
      <c r="AP104" s="174"/>
      <c r="AQ104" s="189">
        <f t="shared" si="1230"/>
        <v>43.324214103653361</v>
      </c>
      <c r="AR104" s="189">
        <f t="shared" si="1231"/>
        <v>0</v>
      </c>
      <c r="AS104" s="189">
        <f t="shared" si="1232"/>
        <v>3.4618011894647411</v>
      </c>
      <c r="AT104" s="189">
        <f t="shared" si="1233"/>
        <v>2.2807646559048429</v>
      </c>
      <c r="AU104" s="189">
        <f t="shared" si="1234"/>
        <v>5.7207731520815628</v>
      </c>
      <c r="AV104" s="190" t="s">
        <v>126</v>
      </c>
      <c r="AW104" s="189">
        <f t="shared" si="1239"/>
        <v>0</v>
      </c>
      <c r="AX104" s="189">
        <f t="shared" si="1240"/>
        <v>0</v>
      </c>
      <c r="AY104" s="189">
        <f t="shared" si="1241"/>
        <v>1.089999999999999</v>
      </c>
      <c r="AZ104" s="189">
        <f t="shared" si="1242"/>
        <v>-0.39999999999999969</v>
      </c>
      <c r="BA104" s="189">
        <f t="shared" si="1243"/>
        <v>2.0399999999999996</v>
      </c>
      <c r="BB104" s="190" t="s">
        <v>126</v>
      </c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95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193" t="s">
        <v>64</v>
      </c>
      <c r="EF104" s="12" t="s">
        <v>17</v>
      </c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95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89"/>
      <c r="FN104" s="189"/>
      <c r="FO104" s="6"/>
    </row>
    <row r="105" spans="1:171" x14ac:dyDescent="0.2">
      <c r="A105" s="19" t="s">
        <v>64</v>
      </c>
      <c r="B105" s="8" t="s">
        <v>18</v>
      </c>
      <c r="C105" s="28">
        <v>42414</v>
      </c>
      <c r="D105" s="29">
        <v>0.42083333333333334</v>
      </c>
      <c r="E105" s="10">
        <f t="shared" si="1283"/>
        <v>86.1</v>
      </c>
      <c r="F105" s="76">
        <f t="shared" si="1225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1226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5">
        <v>7.96</v>
      </c>
      <c r="V105" s="60">
        <v>10</v>
      </c>
      <c r="W105" s="71">
        <f t="shared" si="1227"/>
        <v>234.2</v>
      </c>
      <c r="X105" s="85">
        <f t="shared" si="1228"/>
        <v>64.5</v>
      </c>
      <c r="Y105" s="33">
        <v>0</v>
      </c>
      <c r="Z105" s="33">
        <f t="shared" si="1218"/>
        <v>0</v>
      </c>
      <c r="AA105" s="33">
        <v>8</v>
      </c>
      <c r="AB105" s="33">
        <f t="shared" si="1219"/>
        <v>12</v>
      </c>
      <c r="AC105" s="33">
        <v>0</v>
      </c>
      <c r="AD105" s="33">
        <f t="shared" si="1220"/>
        <v>1.2</v>
      </c>
      <c r="AE105" s="22">
        <f t="shared" si="1221"/>
        <v>86.1</v>
      </c>
      <c r="AF105" s="54">
        <f t="shared" si="1229"/>
        <v>24.587189498035571</v>
      </c>
      <c r="AG105" s="167">
        <f t="shared" si="1057"/>
        <v>2.8191395385606204E-2</v>
      </c>
      <c r="AH105"/>
      <c r="AI105" s="22">
        <f t="shared" si="1222"/>
        <v>1416909999.9999998</v>
      </c>
      <c r="AJ105" s="174">
        <f t="shared" si="1235"/>
        <v>0.72201183951598957</v>
      </c>
      <c r="AK105" s="174">
        <f t="shared" si="1236"/>
        <v>2.8880473580639592E-2</v>
      </c>
      <c r="AL105" s="172">
        <f>LN(AI105/AI103)/(AE105-AE103)</f>
        <v>3.2332341122358117E-2</v>
      </c>
      <c r="AM105" s="187">
        <f t="shared" si="1237"/>
        <v>4.7083333333333313</v>
      </c>
      <c r="AN105" s="187">
        <f>AM104+AM105</f>
        <v>6.6065520833333311</v>
      </c>
      <c r="AO105" s="187">
        <f t="shared" ref="AO105" si="1284">AM104+AM105</f>
        <v>6.6065520833333311</v>
      </c>
      <c r="AP105" s="174"/>
      <c r="AQ105" s="189">
        <f t="shared" si="1230"/>
        <v>31.671841453344346</v>
      </c>
      <c r="AR105" s="189">
        <f t="shared" si="1231"/>
        <v>0</v>
      </c>
      <c r="AS105" s="189">
        <f t="shared" si="1232"/>
        <v>1.1700330305532618</v>
      </c>
      <c r="AT105" s="189">
        <f t="shared" si="1233"/>
        <v>2.3807762180016514</v>
      </c>
      <c r="AU105" s="189">
        <f t="shared" si="1234"/>
        <v>7.8711312964492164</v>
      </c>
      <c r="AV105" s="190" t="s">
        <v>128</v>
      </c>
      <c r="AW105" s="189">
        <f t="shared" si="1239"/>
        <v>16.72421410365336</v>
      </c>
      <c r="AX105" s="189">
        <f t="shared" si="1240"/>
        <v>0</v>
      </c>
      <c r="AY105" s="189">
        <f t="shared" si="1241"/>
        <v>2.2518011894647412</v>
      </c>
      <c r="AZ105" s="189">
        <f t="shared" si="1242"/>
        <v>-3.9235344095156943E-2</v>
      </c>
      <c r="BA105" s="189">
        <f t="shared" si="1243"/>
        <v>2.4192268479184378</v>
      </c>
      <c r="BB105" s="190" t="s">
        <v>128</v>
      </c>
      <c r="BC105" s="189">
        <f>(AW104+AW105)/$AN105</f>
        <v>2.5314587537793494</v>
      </c>
      <c r="BD105" s="189">
        <f>(AX104+AX105)/$AN105</f>
        <v>0</v>
      </c>
      <c r="BE105" s="189">
        <f>(AY104+AY105)/$AN105</f>
        <v>0.5058313545874048</v>
      </c>
      <c r="BF105" s="189">
        <f>(AZ104+AZ105)/$AN105</f>
        <v>-6.6484807590215911E-2</v>
      </c>
      <c r="BG105" s="189">
        <f>(BA104+BA105)/$AN105</f>
        <v>0.67497036149430267</v>
      </c>
      <c r="BH105" s="189">
        <f t="shared" ref="BH105" si="1285">(AW104+AW105)/$AN105</f>
        <v>2.5314587537793494</v>
      </c>
      <c r="BI105" s="189">
        <f t="shared" ref="BI105" si="1286">(AX104+AX105)/$AN105</f>
        <v>0</v>
      </c>
      <c r="BJ105" s="189">
        <f t="shared" ref="BJ105" si="1287">(AY104+AY105)/$AN105</f>
        <v>0.5058313545874048</v>
      </c>
      <c r="BK105" s="189">
        <f t="shared" ref="BK105" si="1288">(AZ104+AZ105)/$AN105</f>
        <v>-6.6484807590215911E-2</v>
      </c>
      <c r="BL105" s="189">
        <f t="shared" ref="BL105" si="1289">(BA104+BA105)/$AN105</f>
        <v>0.67497036149430267</v>
      </c>
      <c r="BN105" s="189">
        <v>4.4222693291387234</v>
      </c>
      <c r="BO105" s="189">
        <v>1.4664950843639077</v>
      </c>
      <c r="BP105" s="189">
        <v>2.1226931098304642</v>
      </c>
      <c r="BQ105" s="189">
        <v>0.64673392180798983</v>
      </c>
      <c r="BR105" s="189">
        <v>0</v>
      </c>
      <c r="BS105" s="189">
        <v>2.599892576770412</v>
      </c>
      <c r="BT105" s="189">
        <v>0.80494766459557821</v>
      </c>
      <c r="BU105" s="189">
        <v>0.87897563926913058</v>
      </c>
      <c r="BV105" s="189">
        <v>0.83985887500885481</v>
      </c>
      <c r="BW105" s="189">
        <v>1.3238172807591346</v>
      </c>
      <c r="BX105" s="189">
        <v>1.9028323906693956</v>
      </c>
      <c r="BY105" s="189">
        <v>2.7358200335228293</v>
      </c>
      <c r="BZ105" s="189">
        <v>1.8910598833990413</v>
      </c>
      <c r="CA105" s="189">
        <v>0.57631099019013698</v>
      </c>
      <c r="CB105" s="189">
        <v>1.0645002169431528</v>
      </c>
      <c r="CC105" s="189">
        <v>4.5384354742781516</v>
      </c>
      <c r="CD105" s="189">
        <v>1.9379247084620761</v>
      </c>
      <c r="CE105" s="189">
        <v>2.1100144348418191</v>
      </c>
      <c r="CF105" s="189">
        <v>0.84119070273457863</v>
      </c>
      <c r="CG105" s="189">
        <v>0.55447854151089548</v>
      </c>
      <c r="CH105" s="189">
        <v>2.186937698070873</v>
      </c>
      <c r="CI105" s="189">
        <v>30.425097640375338</v>
      </c>
      <c r="CJ105" s="189">
        <v>0.44152834237709337</v>
      </c>
      <c r="CK105" s="189">
        <v>0.10981204524576542</v>
      </c>
      <c r="CL105" s="189">
        <v>0</v>
      </c>
      <c r="CM105" s="189">
        <v>0.25410946076277557</v>
      </c>
      <c r="CN105" s="189">
        <v>1.7885979794980609</v>
      </c>
      <c r="CO105" s="189">
        <v>2.3739976869108705E-2</v>
      </c>
      <c r="CP105" s="189">
        <v>0</v>
      </c>
      <c r="CQ105" s="189">
        <v>0</v>
      </c>
      <c r="CR105" s="189">
        <v>3.3481674792619458</v>
      </c>
      <c r="CS105" s="189">
        <v>0.67779682805090202</v>
      </c>
      <c r="CT105" s="189">
        <v>2.698832488673323</v>
      </c>
      <c r="CU105" s="189">
        <v>0</v>
      </c>
      <c r="CW105" s="189">
        <f t="shared" ref="CW105:DQ105" si="1290">(BN105*$W105/1000+($AB106-$AB104)*BN$18/1000)/(($W105+$AA105+$AC105)/1000)</f>
        <v>4.3344556539921708</v>
      </c>
      <c r="CX105" s="189">
        <f t="shared" si="1290"/>
        <v>1.9387193656685608</v>
      </c>
      <c r="CY105" s="189">
        <f t="shared" si="1290"/>
        <v>2.4205570603141173</v>
      </c>
      <c r="CZ105" s="189">
        <f t="shared" si="1290"/>
        <v>2.1054648529382032</v>
      </c>
      <c r="DA105" s="189">
        <f t="shared" si="1290"/>
        <v>5.4442293206618461E-2</v>
      </c>
      <c r="DB105" s="189">
        <f t="shared" si="1290"/>
        <v>2.8680144600607362</v>
      </c>
      <c r="DC105" s="189">
        <f t="shared" si="1290"/>
        <v>0.77835979788721887</v>
      </c>
      <c r="DD105" s="189">
        <f t="shared" si="1290"/>
        <v>0.89315403033336305</v>
      </c>
      <c r="DE105" s="189">
        <f t="shared" si="1290"/>
        <v>1.0808570823715635</v>
      </c>
      <c r="DF105" s="189">
        <f t="shared" si="1290"/>
        <v>1.4609302614936943</v>
      </c>
      <c r="DG105" s="189">
        <f t="shared" si="1290"/>
        <v>2.5715091227333997</v>
      </c>
      <c r="DH105" s="189">
        <f t="shared" si="1290"/>
        <v>3.6528325769429677</v>
      </c>
      <c r="DI105" s="189">
        <f t="shared" si="1290"/>
        <v>2.5794010644983341</v>
      </c>
      <c r="DJ105" s="189">
        <f t="shared" si="1290"/>
        <v>0.8694833608952327</v>
      </c>
      <c r="DK105" s="189">
        <f t="shared" si="1290"/>
        <v>1.363133198788991</v>
      </c>
      <c r="DL105" s="189">
        <f t="shared" si="1290"/>
        <v>5.3249009589782377</v>
      </c>
      <c r="DM105" s="189">
        <f t="shared" si="1290"/>
        <v>3.1563949429940936</v>
      </c>
      <c r="DN105" s="189">
        <f t="shared" si="1290"/>
        <v>2.646780512374757</v>
      </c>
      <c r="DO105" s="189">
        <f t="shared" si="1290"/>
        <v>1.1014737958130683</v>
      </c>
      <c r="DP105" s="189">
        <f t="shared" si="1290"/>
        <v>0.69284456438886222</v>
      </c>
      <c r="DQ105" s="189">
        <f t="shared" si="1290"/>
        <v>2.8175217880861978</v>
      </c>
      <c r="DR105" s="195">
        <f>(CI105*$W105/1000+($AB106-$AB104)*CI$18/1000+2220*(AD106-AD104)/1000)/(($W105+$AA105+$AC105)/1000)</f>
        <v>51.158597178993361</v>
      </c>
      <c r="DS105" s="189">
        <f t="shared" ref="DS105:ED105" si="1291">(CJ105*$W105/1000+($AB106-$AB104)*CJ$18/1000)/(($W105+$AA105+$AC105)/1000)</f>
        <v>0.50277876036094393</v>
      </c>
      <c r="DT105" s="189">
        <f t="shared" si="1291"/>
        <v>0.10618489263649158</v>
      </c>
      <c r="DU105" s="189">
        <f t="shared" si="1291"/>
        <v>4.5146410739363213E-3</v>
      </c>
      <c r="DV105" s="189">
        <f t="shared" si="1291"/>
        <v>0.2457160846847318</v>
      </c>
      <c r="DW105" s="189">
        <f t="shared" si="1291"/>
        <v>1.7295195986723608</v>
      </c>
      <c r="DX105" s="189">
        <f t="shared" si="1291"/>
        <v>2.295583229870049E-2</v>
      </c>
      <c r="DY105" s="189">
        <f t="shared" si="1291"/>
        <v>0</v>
      </c>
      <c r="DZ105" s="189">
        <f t="shared" si="1291"/>
        <v>0</v>
      </c>
      <c r="EA105" s="189">
        <f t="shared" si="1291"/>
        <v>3.4891490691234863</v>
      </c>
      <c r="EB105" s="189">
        <f t="shared" si="1291"/>
        <v>0.66478191319272928</v>
      </c>
      <c r="EC105" s="189">
        <f t="shared" si="1291"/>
        <v>2.6096885584116114</v>
      </c>
      <c r="ED105" s="189">
        <f t="shared" si="1291"/>
        <v>0</v>
      </c>
      <c r="EE105" s="193" t="s">
        <v>64</v>
      </c>
      <c r="EF105" s="12" t="s">
        <v>18</v>
      </c>
      <c r="EG105" s="189">
        <f t="shared" ref="EG105" si="1292">BN105-CW103</f>
        <v>3.395032400975972</v>
      </c>
      <c r="EH105" s="189">
        <f t="shared" ref="EH105" si="1293">BO105-CX103</f>
        <v>-0.57873624181199346</v>
      </c>
      <c r="EI105" s="189">
        <f t="shared" ref="EI105" si="1294">BP105-CY103</f>
        <v>0.36979097328191091</v>
      </c>
      <c r="EJ105" s="189">
        <f t="shared" ref="EJ105" si="1295">BQ105-CZ103</f>
        <v>-4.2789485503988738</v>
      </c>
      <c r="EK105" s="189">
        <f t="shared" ref="EK105" si="1296">BR105-DA103</f>
        <v>-0.1215329169322039</v>
      </c>
      <c r="EL105" s="189">
        <f t="shared" ref="EL105" si="1297">BS105-DB103</f>
        <v>0.4415468773941833</v>
      </c>
      <c r="EM105" s="189">
        <f t="shared" ref="EM105" si="1298">BT105-DC103</f>
        <v>-4.2836309175058584</v>
      </c>
      <c r="EN105" s="189">
        <f t="shared" ref="EN105" si="1299">BU105-DD103</f>
        <v>0.64511413340190749</v>
      </c>
      <c r="EO105" s="189">
        <f t="shared" ref="EO105" si="1300">BV105-DE103</f>
        <v>-0.27751921125054702</v>
      </c>
      <c r="EP105" s="189">
        <f t="shared" ref="EP105" si="1301">BW105-DF103</f>
        <v>-6.2094716734007127E-2</v>
      </c>
      <c r="EQ105" s="189">
        <f t="shared" ref="EQ105" si="1302">BX105-DG103</f>
        <v>-0.55433037776837901</v>
      </c>
      <c r="ER105" s="189">
        <f t="shared" ref="ER105" si="1303">BY105-DH103</f>
        <v>-0.8446295091598901</v>
      </c>
      <c r="ES105" s="189">
        <f t="shared" ref="ES105" si="1304">BZ105-DI103</f>
        <v>-0.91356453261733472</v>
      </c>
      <c r="ET105" s="189">
        <f t="shared" ref="ET105" si="1305">CA105-DJ103</f>
        <v>-0.23905903745080725</v>
      </c>
      <c r="EU105" s="189">
        <f t="shared" ref="EU105" si="1306">CB105-DK103</f>
        <v>-0.33084542392493188</v>
      </c>
      <c r="EV105" s="189">
        <f t="shared" ref="EV105" si="1307">CC105-DL103</f>
        <v>-1.281182463200552</v>
      </c>
      <c r="EW105" s="189">
        <f t="shared" ref="EW105" si="1308">CD105-DM103</f>
        <v>-2.6848891960900758</v>
      </c>
      <c r="EX105" s="189">
        <f t="shared" ref="EX105" si="1309">CE105-DN103</f>
        <v>-0.67620414356347114</v>
      </c>
      <c r="EY105" s="189">
        <f t="shared" ref="EY105" si="1310">CF105-DO103</f>
        <v>-0.13490457468668071</v>
      </c>
      <c r="EZ105" s="189">
        <f t="shared" ref="EZ105" si="1311">CG105-DP103</f>
        <v>-0.32872222710942101</v>
      </c>
      <c r="FA105" s="189">
        <f t="shared" ref="FA105" si="1312">CH105-DQ103</f>
        <v>-0.64048149488372363</v>
      </c>
      <c r="FB105" s="195">
        <f>CI105-DR103</f>
        <v>-15.738257863381772</v>
      </c>
      <c r="FC105" s="189">
        <f t="shared" ref="FC105" si="1313">CJ105-DS103</f>
        <v>0.16367919756201149</v>
      </c>
      <c r="FD105" s="189">
        <f t="shared" ref="FD105" si="1314">CK105-DT103</f>
        <v>7.7208068117675221E-2</v>
      </c>
      <c r="FE105" s="189">
        <f t="shared" ref="FE105" si="1315">CL105-DU103</f>
        <v>-8.0424100331522269E-4</v>
      </c>
      <c r="FF105" s="189">
        <f t="shared" ref="FF105" si="1316">CM105-DV103</f>
        <v>0.25410946076277557</v>
      </c>
      <c r="FG105" s="189">
        <f t="shared" ref="FG105" si="1317">CN105-DW103</f>
        <v>1.2094254767564778</v>
      </c>
      <c r="FH105" s="189">
        <f t="shared" ref="FH105" si="1318">CO105-DX103</f>
        <v>2.3739976869108705E-2</v>
      </c>
      <c r="FI105" s="189">
        <f t="shared" ref="FI105" si="1319">CP105-DY103</f>
        <v>0</v>
      </c>
      <c r="FJ105" s="189">
        <f t="shared" ref="FJ105" si="1320">CQ105-DZ103</f>
        <v>0</v>
      </c>
      <c r="FK105" s="189">
        <f t="shared" ref="FK105" si="1321">CR105-EA103</f>
        <v>1.7339018689109604</v>
      </c>
      <c r="FL105" s="189">
        <f t="shared" ref="FL105" si="1322">CS105-EB103</f>
        <v>-5.6271944331900081E-2</v>
      </c>
      <c r="FM105" s="189">
        <f t="shared" ref="FM105" si="1323">CT105-EC103</f>
        <v>0.60063950701481383</v>
      </c>
      <c r="FN105" s="189">
        <f t="shared" ref="FN105" si="1324">CU105-ED103</f>
        <v>0</v>
      </c>
      <c r="FO105" s="199">
        <f>BA104+BA105</f>
        <v>4.4592268479184369</v>
      </c>
    </row>
    <row r="106" spans="1:171" x14ac:dyDescent="0.2">
      <c r="A106" s="19" t="s">
        <v>64</v>
      </c>
      <c r="B106" s="12" t="s">
        <v>19</v>
      </c>
      <c r="C106" s="28">
        <v>42415</v>
      </c>
      <c r="D106" s="29">
        <v>0.42708333333333331</v>
      </c>
      <c r="E106" s="10">
        <f t="shared" si="1283"/>
        <v>110.25</v>
      </c>
      <c r="F106" s="76">
        <f t="shared" si="1225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1226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3">
        <v>114</v>
      </c>
      <c r="U106" s="75">
        <v>7.1</v>
      </c>
      <c r="V106" s="57">
        <v>4</v>
      </c>
      <c r="W106" s="71">
        <f t="shared" si="1227"/>
        <v>237.49999999999997</v>
      </c>
      <c r="X106" s="85">
        <f t="shared" si="1228"/>
        <v>68.5</v>
      </c>
      <c r="Y106" s="33">
        <v>0</v>
      </c>
      <c r="Z106" s="33">
        <f t="shared" si="1218"/>
        <v>0</v>
      </c>
      <c r="AA106" s="33">
        <v>12.6</v>
      </c>
      <c r="AB106" s="33">
        <f t="shared" si="1219"/>
        <v>24.6</v>
      </c>
      <c r="AC106" s="33">
        <v>0.7</v>
      </c>
      <c r="AD106" s="33">
        <f t="shared" si="1220"/>
        <v>1.9</v>
      </c>
      <c r="AE106" s="22">
        <f t="shared" si="1221"/>
        <v>110.25</v>
      </c>
      <c r="AF106" s="54">
        <f t="shared" si="1229"/>
        <v>32.047789889479184</v>
      </c>
      <c r="AG106" s="167">
        <f t="shared" si="1057"/>
        <v>2.1628548581675996E-2</v>
      </c>
      <c r="AH106"/>
      <c r="AI106" s="22">
        <f t="shared" si="1222"/>
        <v>2422499999.9999995</v>
      </c>
      <c r="AJ106" s="174">
        <f t="shared" si="1235"/>
        <v>0.53632162055855415</v>
      </c>
      <c r="AK106" s="174">
        <f t="shared" si="1236"/>
        <v>2.2207934598697888E-2</v>
      </c>
      <c r="AL106" s="172"/>
      <c r="AM106" s="187">
        <f t="shared" si="1237"/>
        <v>8.1757812500000018</v>
      </c>
      <c r="AN106" s="187"/>
      <c r="AO106" s="187"/>
      <c r="AP106" s="174"/>
      <c r="AQ106" s="189">
        <f t="shared" si="1230"/>
        <v>47.159649122807025</v>
      </c>
      <c r="AR106" s="189">
        <f t="shared" si="1231"/>
        <v>0</v>
      </c>
      <c r="AS106" s="189">
        <f t="shared" si="1232"/>
        <v>0</v>
      </c>
      <c r="AT106" s="189">
        <f t="shared" si="1233"/>
        <v>2.7563437001594897</v>
      </c>
      <c r="AU106" s="189">
        <f t="shared" si="1234"/>
        <v>3.3049242424242431</v>
      </c>
      <c r="AV106" s="190" t="s">
        <v>129</v>
      </c>
      <c r="AW106" s="189">
        <f t="shared" si="1239"/>
        <v>-2.0281585466556571</v>
      </c>
      <c r="AX106" s="189">
        <f t="shared" si="1240"/>
        <v>0</v>
      </c>
      <c r="AY106" s="189">
        <f t="shared" si="1241"/>
        <v>1.1700330305532618</v>
      </c>
      <c r="AZ106" s="189">
        <f t="shared" si="1242"/>
        <v>-0.30922378199834855</v>
      </c>
      <c r="BA106" s="189">
        <f t="shared" si="1243"/>
        <v>-4.3811312964492162</v>
      </c>
      <c r="BB106" s="190" t="s">
        <v>129</v>
      </c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95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193" t="s">
        <v>64</v>
      </c>
      <c r="EF106" s="12" t="s">
        <v>19</v>
      </c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95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89"/>
      <c r="FN106" s="189"/>
      <c r="FO106" s="6"/>
    </row>
    <row r="107" spans="1:171" x14ac:dyDescent="0.2">
      <c r="A107" s="19" t="s">
        <v>64</v>
      </c>
      <c r="B107" s="12" t="s">
        <v>20</v>
      </c>
      <c r="C107" s="28">
        <v>42416</v>
      </c>
      <c r="D107" s="29">
        <v>0.37847222222222227</v>
      </c>
      <c r="E107" s="10">
        <f t="shared" si="1283"/>
        <v>133.08333333333334</v>
      </c>
      <c r="F107" s="76">
        <f t="shared" si="1225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1226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5">
        <v>6.32</v>
      </c>
      <c r="V107" s="60">
        <v>9.5</v>
      </c>
      <c r="W107" s="71">
        <f t="shared" si="1227"/>
        <v>248.89999999999998</v>
      </c>
      <c r="X107" s="85">
        <f t="shared" si="1228"/>
        <v>78</v>
      </c>
      <c r="Y107" s="33">
        <v>0</v>
      </c>
      <c r="Z107" s="33">
        <f t="shared" si="1218"/>
        <v>0</v>
      </c>
      <c r="AA107" s="33">
        <v>15.4</v>
      </c>
      <c r="AB107" s="33">
        <f t="shared" si="1219"/>
        <v>40</v>
      </c>
      <c r="AC107" s="33">
        <v>0</v>
      </c>
      <c r="AD107" s="33">
        <f t="shared" si="1220"/>
        <v>1.9</v>
      </c>
      <c r="AE107" s="22">
        <f t="shared" si="1221"/>
        <v>133.08333333333334</v>
      </c>
      <c r="AF107" s="54">
        <f t="shared" si="1229"/>
        <v>115.35518404075044</v>
      </c>
      <c r="AG107" s="167">
        <f t="shared" si="1057"/>
        <v>6.0088082414664927E-3</v>
      </c>
      <c r="AH107"/>
      <c r="AI107" s="22">
        <f t="shared" si="1222"/>
        <v>2912129999.9999995</v>
      </c>
      <c r="AJ107" s="174">
        <f t="shared" si="1235"/>
        <v>0.18408470741233546</v>
      </c>
      <c r="AK107" s="174">
        <f t="shared" si="1236"/>
        <v>8.0621039742628641E-3</v>
      </c>
      <c r="AL107" s="172">
        <f>LN(AI107/AI105)/(AE107-AE105)</f>
        <v>1.533323152829137E-2</v>
      </c>
      <c r="AM107" s="187">
        <f t="shared" si="1237"/>
        <v>10.417708333333337</v>
      </c>
      <c r="AN107" s="187">
        <f>AM106+AM107</f>
        <v>18.593489583333337</v>
      </c>
      <c r="AO107" s="187">
        <f t="shared" ref="AO107" si="1325">AM106+AM107</f>
        <v>18.593489583333337</v>
      </c>
      <c r="AP107" s="174"/>
      <c r="AQ107" s="189">
        <f t="shared" si="1230"/>
        <v>42.798259553537648</v>
      </c>
      <c r="AR107" s="189">
        <f t="shared" si="1231"/>
        <v>0</v>
      </c>
      <c r="AS107" s="189">
        <f t="shared" si="1232"/>
        <v>0.30135452137722285</v>
      </c>
      <c r="AT107" s="189">
        <f t="shared" si="1233"/>
        <v>2.9263299281119943</v>
      </c>
      <c r="AU107" s="189">
        <f t="shared" si="1234"/>
        <v>3.0512145289443819</v>
      </c>
      <c r="AV107" s="190" t="s">
        <v>130</v>
      </c>
      <c r="AW107" s="189">
        <f t="shared" si="1239"/>
        <v>12.859649122807028</v>
      </c>
      <c r="AX107" s="189">
        <f t="shared" si="1240"/>
        <v>0</v>
      </c>
      <c r="AY107" s="189">
        <f t="shared" si="1241"/>
        <v>-0.32</v>
      </c>
      <c r="AZ107" s="189">
        <f t="shared" si="1242"/>
        <v>-9.3656299840510382E-2</v>
      </c>
      <c r="BA107" s="189">
        <f t="shared" si="1243"/>
        <v>-6.4924242424242884E-2</v>
      </c>
      <c r="BB107" s="190" t="s">
        <v>130</v>
      </c>
      <c r="BC107" s="189">
        <f>(AW106+AW107)/$AN107</f>
        <v>0.58254210580570109</v>
      </c>
      <c r="BD107" s="189">
        <f>(AX106+AX107)/$AN107</f>
        <v>0</v>
      </c>
      <c r="BE107" s="189">
        <f>(AY106+AY107)/$AN107</f>
        <v>4.5716702437352402E-2</v>
      </c>
      <c r="BF107" s="189">
        <f>(AZ106+AZ107)/$AN107</f>
        <v>-2.1667803670376587E-2</v>
      </c>
      <c r="BG107" s="189">
        <f>(BA106+BA107)/$AN107</f>
        <v>-0.23911894101141584</v>
      </c>
      <c r="BH107" s="189">
        <f t="shared" ref="BH107" si="1326">(AW106+AW107)/$AN107</f>
        <v>0.58254210580570109</v>
      </c>
      <c r="BI107" s="189">
        <f t="shared" ref="BI107" si="1327">(AX106+AX107)/$AN107</f>
        <v>0</v>
      </c>
      <c r="BJ107" s="189">
        <f t="shared" ref="BJ107" si="1328">(AY106+AY107)/$AN107</f>
        <v>4.5716702437352402E-2</v>
      </c>
      <c r="BK107" s="189">
        <f t="shared" ref="BK107" si="1329">(AZ106+AZ107)/$AN107</f>
        <v>-2.1667803670376587E-2</v>
      </c>
      <c r="BL107" s="189">
        <f t="shared" ref="BL107" si="1330">(BA106+BA107)/$AN107</f>
        <v>-0.23911894101141584</v>
      </c>
      <c r="BN107" s="189">
        <v>4.6938120545569104</v>
      </c>
      <c r="BO107" s="189">
        <v>1.1889633244607665</v>
      </c>
      <c r="BP107" s="189">
        <v>1.8335238388805057</v>
      </c>
      <c r="BQ107" s="189">
        <v>3.9772406956106329E-2</v>
      </c>
      <c r="BR107" s="189">
        <v>0</v>
      </c>
      <c r="BS107" s="189">
        <v>3.0552000330481079</v>
      </c>
      <c r="BT107" s="189">
        <v>0.14878884742986659</v>
      </c>
      <c r="BU107" s="189">
        <v>2.2896979400130477</v>
      </c>
      <c r="BV107" s="189">
        <v>0.78627413047342321</v>
      </c>
      <c r="BW107" s="189">
        <v>1.3530765500565227</v>
      </c>
      <c r="BX107" s="189">
        <v>1.5995784624047578</v>
      </c>
      <c r="BY107" s="189">
        <v>2.167618135966435</v>
      </c>
      <c r="BZ107" s="189">
        <v>1.6492231623162892</v>
      </c>
      <c r="CA107" s="189">
        <v>0.54830228693351246</v>
      </c>
      <c r="CB107" s="189">
        <v>0.86513885209594787</v>
      </c>
      <c r="CC107" s="189">
        <v>4.3768175284776705</v>
      </c>
      <c r="CD107" s="189">
        <v>0.79067328105252699</v>
      </c>
      <c r="CE107" s="189">
        <v>1.9448058133090578</v>
      </c>
      <c r="CF107" s="189">
        <v>0.84832719165103654</v>
      </c>
      <c r="CG107" s="189">
        <v>0.33917902506929515</v>
      </c>
      <c r="CH107" s="189">
        <v>1.7849210937991298</v>
      </c>
      <c r="CI107" s="189">
        <v>35.349423534915253</v>
      </c>
      <c r="CJ107" s="189">
        <v>1.388416308630295</v>
      </c>
      <c r="CK107" s="189">
        <v>0.32693013181020525</v>
      </c>
      <c r="CL107" s="189">
        <v>0</v>
      </c>
      <c r="CM107" s="189">
        <v>0.61361846102630491</v>
      </c>
      <c r="CN107" s="189">
        <v>3.1417472588306574</v>
      </c>
      <c r="CO107" s="189">
        <v>2.5258129816857176E-2</v>
      </c>
      <c r="CP107" s="189">
        <v>0.3446722976147959</v>
      </c>
      <c r="CQ107" s="189">
        <v>0.43315384602102946</v>
      </c>
      <c r="CR107" s="189">
        <v>0.19498606010414102</v>
      </c>
      <c r="CS107" s="189">
        <v>2.6219439903391391</v>
      </c>
      <c r="CT107" s="189">
        <v>3.1496070622229908</v>
      </c>
      <c r="CU107" s="189">
        <v>0</v>
      </c>
      <c r="CW107" s="189">
        <f t="shared" ref="CW107:DQ107" si="1331">(BN107*$W107/1000+($AB108-$AB106)*BN$18/1000)/(($W107+$AA107+$AC107)/1000)</f>
        <v>4.4602263922113554</v>
      </c>
      <c r="CX107" s="189">
        <f t="shared" si="1331"/>
        <v>1.4763730735496399</v>
      </c>
      <c r="CY107" s="189">
        <f t="shared" si="1331"/>
        <v>1.9787775554416784</v>
      </c>
      <c r="CZ107" s="189">
        <f t="shared" si="1331"/>
        <v>1.0514117889080568</v>
      </c>
      <c r="DA107" s="189">
        <f t="shared" si="1331"/>
        <v>3.7296397625804383E-2</v>
      </c>
      <c r="DB107" s="189">
        <f t="shared" si="1331"/>
        <v>3.1196930806332013</v>
      </c>
      <c r="DC107" s="189">
        <f t="shared" si="1331"/>
        <v>0.14011934969842524</v>
      </c>
      <c r="DD107" s="189">
        <f t="shared" si="1331"/>
        <v>2.1858863919286922</v>
      </c>
      <c r="DE107" s="189">
        <f t="shared" si="1331"/>
        <v>0.92456347546012985</v>
      </c>
      <c r="DF107" s="189">
        <f t="shared" si="1331"/>
        <v>1.3981230456230886</v>
      </c>
      <c r="DG107" s="189">
        <f t="shared" si="1331"/>
        <v>2.0075185879071968</v>
      </c>
      <c r="DH107" s="189">
        <f t="shared" si="1331"/>
        <v>2.7314347381888151</v>
      </c>
      <c r="DI107" s="189">
        <f t="shared" si="1331"/>
        <v>2.0674756310430173</v>
      </c>
      <c r="DJ107" s="189">
        <f t="shared" si="1331"/>
        <v>0.7302365882993036</v>
      </c>
      <c r="DK107" s="189">
        <f t="shared" si="1331"/>
        <v>1.0433996111656343</v>
      </c>
      <c r="DL107" s="189">
        <f t="shared" si="1331"/>
        <v>4.7632670874464011</v>
      </c>
      <c r="DM107" s="189">
        <f t="shared" si="1331"/>
        <v>1.6231832066625294</v>
      </c>
      <c r="DN107" s="189">
        <f t="shared" si="1331"/>
        <v>2.2469515507997189</v>
      </c>
      <c r="DO107" s="189">
        <f t="shared" si="1331"/>
        <v>0.99624238061127246</v>
      </c>
      <c r="DP107" s="189">
        <f t="shared" si="1331"/>
        <v>0.42675221966157401</v>
      </c>
      <c r="DQ107" s="189">
        <f t="shared" si="1331"/>
        <v>2.1623947175261859</v>
      </c>
      <c r="DR107" s="195">
        <f>(CI107*$W107/1000+($AB108-$AB106)*CI$18/1000+2220*(AD108-AD106)/1000)/(($W107+$AA107+$AC107)/1000)</f>
        <v>43.786435419427619</v>
      </c>
      <c r="DS107" s="189">
        <f t="shared" ref="DS107:ED107" si="1332">(CJ107*$W107/1000+($AB108-$AB106)*CJ$18/1000)/(($W107+$AA107+$AC107)/1000)</f>
        <v>1.3594685865030764</v>
      </c>
      <c r="DT107" s="189">
        <f t="shared" si="1332"/>
        <v>0.30788085436080243</v>
      </c>
      <c r="DU107" s="189">
        <f t="shared" si="1332"/>
        <v>3.0928133021929337E-3</v>
      </c>
      <c r="DV107" s="189">
        <f t="shared" si="1332"/>
        <v>0.57786468009628178</v>
      </c>
      <c r="DW107" s="189">
        <f t="shared" si="1332"/>
        <v>2.9586866921034831</v>
      </c>
      <c r="DX107" s="189">
        <f t="shared" si="1332"/>
        <v>2.3786411318258614E-2</v>
      </c>
      <c r="DY107" s="189">
        <f t="shared" si="1332"/>
        <v>0.32458923524904537</v>
      </c>
      <c r="DZ107" s="189">
        <f t="shared" si="1332"/>
        <v>0.4079152185949082</v>
      </c>
      <c r="EA107" s="189">
        <f t="shared" si="1332"/>
        <v>0.35596840734311935</v>
      </c>
      <c r="EB107" s="189">
        <f t="shared" si="1332"/>
        <v>2.4755920195883152</v>
      </c>
      <c r="EC107" s="189">
        <f t="shared" si="1332"/>
        <v>2.9660885273829072</v>
      </c>
      <c r="ED107" s="189">
        <f t="shared" si="1332"/>
        <v>0</v>
      </c>
      <c r="EE107" s="193" t="s">
        <v>64</v>
      </c>
      <c r="EF107" s="12" t="s">
        <v>20</v>
      </c>
      <c r="EG107" s="189">
        <f t="shared" ref="EG107" si="1333">BN107-CW105</f>
        <v>0.35935640056473961</v>
      </c>
      <c r="EH107" s="189">
        <f t="shared" ref="EH107" si="1334">BO107-CX105</f>
        <v>-0.74975604120779438</v>
      </c>
      <c r="EI107" s="189">
        <f t="shared" ref="EI107" si="1335">BP107-CY105</f>
        <v>-0.58703322143361159</v>
      </c>
      <c r="EJ107" s="189">
        <f t="shared" ref="EJ107" si="1336">BQ107-CZ105</f>
        <v>-2.0656924459820969</v>
      </c>
      <c r="EK107" s="189">
        <f t="shared" ref="EK107" si="1337">BR107-DA105</f>
        <v>-5.4442293206618461E-2</v>
      </c>
      <c r="EL107" s="189">
        <f t="shared" ref="EL107" si="1338">BS107-DB105</f>
        <v>0.18718557298737171</v>
      </c>
      <c r="EM107" s="189">
        <f t="shared" ref="EM107" si="1339">BT107-DC105</f>
        <v>-0.62957095045735234</v>
      </c>
      <c r="EN107" s="189">
        <f t="shared" ref="EN107" si="1340">BU107-DD105</f>
        <v>1.3965439096796848</v>
      </c>
      <c r="EO107" s="189">
        <f t="shared" ref="EO107" si="1341">BV107-DE105</f>
        <v>-0.29458295189814032</v>
      </c>
      <c r="EP107" s="189">
        <f t="shared" ref="EP107" si="1342">BW107-DF105</f>
        <v>-0.1078537114371716</v>
      </c>
      <c r="EQ107" s="189">
        <f t="shared" ref="EQ107" si="1343">BX107-DG105</f>
        <v>-0.97193066032864195</v>
      </c>
      <c r="ER107" s="189">
        <f t="shared" ref="ER107" si="1344">BY107-DH105</f>
        <v>-1.4852144409765327</v>
      </c>
      <c r="ES107" s="189">
        <f t="shared" ref="ES107" si="1345">BZ107-DI105</f>
        <v>-0.93017790218204488</v>
      </c>
      <c r="ET107" s="189">
        <f t="shared" ref="ET107" si="1346">CA107-DJ105</f>
        <v>-0.32118107396172024</v>
      </c>
      <c r="EU107" s="189">
        <f t="shared" ref="EU107" si="1347">CB107-DK105</f>
        <v>-0.4979943466930431</v>
      </c>
      <c r="EV107" s="189">
        <f t="shared" ref="EV107" si="1348">CC107-DL105</f>
        <v>-0.9480834305005672</v>
      </c>
      <c r="EW107" s="189">
        <f t="shared" ref="EW107" si="1349">CD107-DM105</f>
        <v>-2.3657216619415666</v>
      </c>
      <c r="EX107" s="189">
        <f t="shared" ref="EX107" si="1350">CE107-DN105</f>
        <v>-0.7019746990656992</v>
      </c>
      <c r="EY107" s="189">
        <f t="shared" ref="EY107" si="1351">CF107-DO105</f>
        <v>-0.25314660416203172</v>
      </c>
      <c r="EZ107" s="189">
        <f t="shared" ref="EZ107" si="1352">CG107-DP105</f>
        <v>-0.35366553931956707</v>
      </c>
      <c r="FA107" s="189">
        <f t="shared" ref="FA107" si="1353">CH107-DQ105</f>
        <v>-1.032600694287068</v>
      </c>
      <c r="FB107" s="195">
        <f>CI107-DR105</f>
        <v>-15.809173644078108</v>
      </c>
      <c r="FC107" s="189">
        <f t="shared" ref="FC107" si="1354">CJ107-DS105</f>
        <v>0.88563754826935104</v>
      </c>
      <c r="FD107" s="189">
        <f t="shared" ref="FD107" si="1355">CK107-DT105</f>
        <v>0.22074523917371366</v>
      </c>
      <c r="FE107" s="189">
        <f t="shared" ref="FE107" si="1356">CL107-DU105</f>
        <v>-4.5146410739363213E-3</v>
      </c>
      <c r="FF107" s="189">
        <f t="shared" ref="FF107" si="1357">CM107-DV105</f>
        <v>0.36790237634157308</v>
      </c>
      <c r="FG107" s="189">
        <f t="shared" ref="FG107" si="1358">CN107-DW105</f>
        <v>1.4122276601582966</v>
      </c>
      <c r="FH107" s="189">
        <f t="shared" ref="FH107" si="1359">CO107-DX105</f>
        <v>2.302297518156686E-3</v>
      </c>
      <c r="FI107" s="189">
        <f t="shared" ref="FI107" si="1360">CP107-DY105</f>
        <v>0.3446722976147959</v>
      </c>
      <c r="FJ107" s="189">
        <f t="shared" ref="FJ107" si="1361">CQ107-DZ105</f>
        <v>0.43315384602102946</v>
      </c>
      <c r="FK107" s="189">
        <f t="shared" ref="FK107" si="1362">CR107-EA105</f>
        <v>-3.2941630090193454</v>
      </c>
      <c r="FL107" s="189">
        <f t="shared" ref="FL107" si="1363">CS107-EB105</f>
        <v>1.9571620771464098</v>
      </c>
      <c r="FM107" s="189">
        <f t="shared" ref="FM107" si="1364">CT107-EC105</f>
        <v>0.5399185038113794</v>
      </c>
      <c r="FN107" s="189">
        <f t="shared" ref="FN107" si="1365">CU107-ED105</f>
        <v>0</v>
      </c>
      <c r="FO107" s="199">
        <f>BA106+BA107</f>
        <v>-4.4460555388734591</v>
      </c>
    </row>
    <row r="108" spans="1:171" x14ac:dyDescent="0.2">
      <c r="A108" s="19" t="s">
        <v>64</v>
      </c>
      <c r="B108" s="12" t="s">
        <v>21</v>
      </c>
      <c r="C108" s="28">
        <v>42417</v>
      </c>
      <c r="D108" s="62">
        <v>0.41666666666666669</v>
      </c>
      <c r="E108" s="10">
        <f t="shared" si="1283"/>
        <v>158</v>
      </c>
      <c r="F108" s="76">
        <f t="shared" si="1225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1226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5">
        <v>5.74</v>
      </c>
      <c r="V108" s="60">
        <v>4</v>
      </c>
      <c r="W108" s="71">
        <f t="shared" si="1227"/>
        <v>239.39999999999998</v>
      </c>
      <c r="X108" s="85">
        <f t="shared" si="1228"/>
        <v>82</v>
      </c>
      <c r="Y108" s="33">
        <v>0</v>
      </c>
      <c r="Z108" s="33">
        <f t="shared" si="1218"/>
        <v>0</v>
      </c>
      <c r="AA108" s="33">
        <v>0</v>
      </c>
      <c r="AB108" s="33">
        <f t="shared" si="1219"/>
        <v>40</v>
      </c>
      <c r="AC108" s="33">
        <v>0</v>
      </c>
      <c r="AD108" s="33">
        <f t="shared" si="1220"/>
        <v>1.9</v>
      </c>
      <c r="AE108" s="22">
        <f t="shared" si="1221"/>
        <v>158</v>
      </c>
      <c r="AF108" s="54">
        <f t="shared" si="1229"/>
        <v>210.58716680436504</v>
      </c>
      <c r="AG108" s="167">
        <f t="shared" si="1057"/>
        <v>3.2914977255184656E-3</v>
      </c>
      <c r="AH108"/>
      <c r="AI108" s="22">
        <f t="shared" si="1222"/>
        <v>3040379999.9999995</v>
      </c>
      <c r="AJ108" s="174">
        <f t="shared" si="1235"/>
        <v>4.3097735411161554E-2</v>
      </c>
      <c r="AK108" s="174">
        <f t="shared" si="1236"/>
        <v>1.7296749997790597E-3</v>
      </c>
      <c r="AL108" s="172"/>
      <c r="AM108" s="187">
        <f t="shared" si="1237"/>
        <v>12.665972222222216</v>
      </c>
      <c r="AN108" s="187"/>
      <c r="AO108" s="187"/>
      <c r="AP108" s="174"/>
      <c r="AQ108" s="189">
        <f t="shared" si="1230"/>
        <v>33</v>
      </c>
      <c r="AR108" s="189">
        <f t="shared" si="1231"/>
        <v>0</v>
      </c>
      <c r="AS108" s="189">
        <f t="shared" si="1232"/>
        <v>0</v>
      </c>
      <c r="AT108" s="189">
        <f t="shared" si="1233"/>
        <v>3.02</v>
      </c>
      <c r="AU108" s="189">
        <f t="shared" si="1234"/>
        <v>4.8800000000000008</v>
      </c>
      <c r="AV108" s="190" t="s">
        <v>131</v>
      </c>
      <c r="AW108" s="189">
        <f t="shared" si="1239"/>
        <v>9.7982595535376475</v>
      </c>
      <c r="AX108" s="189">
        <f t="shared" si="1240"/>
        <v>0</v>
      </c>
      <c r="AY108" s="189">
        <f t="shared" si="1241"/>
        <v>0.30135452137722285</v>
      </c>
      <c r="AZ108" s="189">
        <f t="shared" si="1242"/>
        <v>-9.367007188800569E-2</v>
      </c>
      <c r="BA108" s="189">
        <f t="shared" si="1243"/>
        <v>1.828785471055618</v>
      </c>
      <c r="BB108" s="190" t="s">
        <v>131</v>
      </c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95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193" t="s">
        <v>64</v>
      </c>
      <c r="EF108" s="12" t="s">
        <v>21</v>
      </c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95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6"/>
    </row>
    <row r="109" spans="1:171" x14ac:dyDescent="0.2">
      <c r="A109" s="19" t="s">
        <v>64</v>
      </c>
      <c r="B109" s="12" t="s">
        <v>22</v>
      </c>
      <c r="C109" s="28">
        <v>42418</v>
      </c>
      <c r="D109" s="63">
        <v>0.375</v>
      </c>
      <c r="E109" s="10">
        <f t="shared" si="1283"/>
        <v>181</v>
      </c>
      <c r="F109" s="76">
        <f t="shared" si="1225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1226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5">
        <v>6.16</v>
      </c>
      <c r="V109" s="60">
        <v>9</v>
      </c>
      <c r="W109" s="71">
        <f t="shared" si="1227"/>
        <v>236.7</v>
      </c>
      <c r="X109" s="85">
        <f t="shared" si="1228"/>
        <v>91</v>
      </c>
      <c r="Y109" s="33">
        <v>0</v>
      </c>
      <c r="Z109" s="33">
        <f t="shared" si="1218"/>
        <v>0</v>
      </c>
      <c r="AA109" s="33">
        <v>0</v>
      </c>
      <c r="AB109" s="33">
        <f t="shared" si="1219"/>
        <v>40</v>
      </c>
      <c r="AC109" s="33">
        <v>1.3</v>
      </c>
      <c r="AD109" s="33">
        <f t="shared" si="1220"/>
        <v>3.2</v>
      </c>
      <c r="AE109" s="22">
        <f t="shared" si="1221"/>
        <v>181</v>
      </c>
      <c r="AF109" s="54">
        <f t="shared" si="1229"/>
        <v>260.97540496603563</v>
      </c>
      <c r="AG109" s="167">
        <f t="shared" si="1057"/>
        <v>2.6559866078190554E-3</v>
      </c>
      <c r="AH109"/>
      <c r="AI109" s="22">
        <f t="shared" si="1222"/>
        <v>3195450000</v>
      </c>
      <c r="AJ109" s="174">
        <f t="shared" si="1235"/>
        <v>4.9745415375903705E-2</v>
      </c>
      <c r="AK109" s="174">
        <f t="shared" si="1236"/>
        <v>2.162844146778422E-3</v>
      </c>
      <c r="AL109" s="172">
        <f>LN(AI109/AI107)/(AE109-AE107)</f>
        <v>1.937596190338756E-3</v>
      </c>
      <c r="AM109" s="187">
        <f t="shared" si="1237"/>
        <v>12.554166666666667</v>
      </c>
      <c r="AN109" s="187">
        <f>AM108+AM109</f>
        <v>25.220138888888883</v>
      </c>
      <c r="AO109" s="187">
        <f t="shared" ref="AO109" si="1366">AM108+AM109</f>
        <v>25.220138888888883</v>
      </c>
      <c r="AP109" s="174"/>
      <c r="AQ109" s="189">
        <f t="shared" si="1230"/>
        <v>31.618991596638654</v>
      </c>
      <c r="AR109" s="189">
        <f t="shared" si="1231"/>
        <v>0</v>
      </c>
      <c r="AS109" s="189">
        <f t="shared" si="1232"/>
        <v>0</v>
      </c>
      <c r="AT109" s="189">
        <f t="shared" si="1233"/>
        <v>3.0830672268907566</v>
      </c>
      <c r="AU109" s="189">
        <f t="shared" si="1234"/>
        <v>5.9970630252100836</v>
      </c>
      <c r="AV109" s="190" t="s">
        <v>132</v>
      </c>
      <c r="AW109" s="189">
        <f t="shared" si="1239"/>
        <v>13.399999999999999</v>
      </c>
      <c r="AX109" s="189">
        <f t="shared" si="1240"/>
        <v>0</v>
      </c>
      <c r="AY109" s="189">
        <f t="shared" si="1241"/>
        <v>0</v>
      </c>
      <c r="AZ109" s="189">
        <f t="shared" si="1242"/>
        <v>-8.0000000000000071E-2</v>
      </c>
      <c r="BA109" s="189">
        <f t="shared" si="1243"/>
        <v>1.1499999999999995</v>
      </c>
      <c r="BB109" s="190" t="s">
        <v>132</v>
      </c>
      <c r="BC109" s="189">
        <f>(AW108+AW109)/$AN109</f>
        <v>0.9198307612714216</v>
      </c>
      <c r="BD109" s="189">
        <f>(AX108+AX109)/$AN109</f>
        <v>0</v>
      </c>
      <c r="BE109" s="189">
        <f>(AY108+AY109)/$AN109</f>
        <v>1.1948963592345211E-2</v>
      </c>
      <c r="BF109" s="189">
        <f>(AZ108+AZ109)/$AN109</f>
        <v>-6.8861663551154657E-3</v>
      </c>
      <c r="BG109" s="189">
        <f>(BA108+BA109)/$AN109</f>
        <v>0.11811138250186111</v>
      </c>
      <c r="BH109" s="189">
        <f t="shared" ref="BH109" si="1367">(AW108+AW109)/$AN109</f>
        <v>0.9198307612714216</v>
      </c>
      <c r="BI109" s="189">
        <f t="shared" ref="BI109" si="1368">(AX108+AX109)/$AN109</f>
        <v>0</v>
      </c>
      <c r="BJ109" s="189">
        <f t="shared" ref="BJ109" si="1369">(AY108+AY109)/$AN109</f>
        <v>1.1948963592345211E-2</v>
      </c>
      <c r="BK109" s="189">
        <f t="shared" ref="BK109" si="1370">(AZ108+AZ109)/$AN109</f>
        <v>-6.8861663551154657E-3</v>
      </c>
      <c r="BL109" s="189">
        <f t="shared" ref="BL109" si="1371">(BA108+BA109)/$AN109</f>
        <v>0.11811138250186111</v>
      </c>
      <c r="BN109" s="189">
        <v>0.17814116106950689</v>
      </c>
      <c r="BO109" s="189">
        <v>1.0321761412109522</v>
      </c>
      <c r="BP109" s="189">
        <v>1.3552823523094206</v>
      </c>
      <c r="BQ109" s="189">
        <v>0</v>
      </c>
      <c r="BR109" s="189">
        <v>0</v>
      </c>
      <c r="BS109" s="189">
        <v>3.8280626897233057</v>
      </c>
      <c r="BT109" s="189">
        <v>0</v>
      </c>
      <c r="BU109" s="189">
        <v>3.7887642924371039</v>
      </c>
      <c r="BV109" s="189">
        <v>0.7797818595299626</v>
      </c>
      <c r="BW109" s="189">
        <v>1.6270947183365287</v>
      </c>
      <c r="BX109" s="189">
        <v>1.1323881065997199</v>
      </c>
      <c r="BY109" s="189">
        <v>1.2267357296120858</v>
      </c>
      <c r="BZ109" s="189">
        <v>1.4505039491561207</v>
      </c>
      <c r="CA109" s="189">
        <v>0.49771818852048172</v>
      </c>
      <c r="CB109" s="189">
        <v>0.76077339979534153</v>
      </c>
      <c r="CC109" s="189">
        <v>4.3570696695201194</v>
      </c>
      <c r="CD109" s="189">
        <v>0.15158877719525574</v>
      </c>
      <c r="CE109" s="189">
        <v>1.8752094234211309</v>
      </c>
      <c r="CF109" s="189">
        <v>0.76396348088581045</v>
      </c>
      <c r="CG109" s="189">
        <v>0.20641283124809953</v>
      </c>
      <c r="CH109" s="189">
        <v>1.335229118637786</v>
      </c>
      <c r="CI109" s="189">
        <v>19.802596445430044</v>
      </c>
      <c r="CJ109" s="189">
        <v>3.2184806399596195</v>
      </c>
      <c r="CK109" s="189">
        <v>0.50983470574065004</v>
      </c>
      <c r="CL109" s="189">
        <v>0</v>
      </c>
      <c r="CM109" s="189">
        <v>0.9580686192917881</v>
      </c>
      <c r="CN109" s="189">
        <v>4.070862912576354</v>
      </c>
      <c r="CO109" s="189">
        <v>2.9842693557152501E-2</v>
      </c>
      <c r="CP109" s="189">
        <v>1.2478136700679074</v>
      </c>
      <c r="CQ109" s="189">
        <v>0.49878290847235318</v>
      </c>
      <c r="CR109" s="189">
        <v>0.11245145007566031</v>
      </c>
      <c r="CS109" s="189">
        <v>1.2869468475792489</v>
      </c>
      <c r="CT109" s="189">
        <v>3.697189396553425</v>
      </c>
      <c r="CU109" s="189">
        <v>0</v>
      </c>
      <c r="CW109" s="189">
        <f t="shared" ref="CW109:DQ109" si="1372">(BN109*$W109/1000+($AB112-$AB108)*BN$18/1000)/(($W109+$AA109+$AC109)/1000)</f>
        <v>0.17716812111408523</v>
      </c>
      <c r="CX109" s="189">
        <f t="shared" si="1372"/>
        <v>1.0265382043051781</v>
      </c>
      <c r="CY109" s="189">
        <f t="shared" si="1372"/>
        <v>1.3478795495447053</v>
      </c>
      <c r="CZ109" s="189">
        <f t="shared" si="1372"/>
        <v>0</v>
      </c>
      <c r="DA109" s="189">
        <f t="shared" si="1372"/>
        <v>0</v>
      </c>
      <c r="DB109" s="189">
        <f t="shared" si="1372"/>
        <v>3.807153103602968</v>
      </c>
      <c r="DC109" s="189">
        <f t="shared" si="1372"/>
        <v>0</v>
      </c>
      <c r="DD109" s="189">
        <f t="shared" si="1372"/>
        <v>3.7680693614279934</v>
      </c>
      <c r="DE109" s="189">
        <f t="shared" si="1372"/>
        <v>0.77552254685185784</v>
      </c>
      <c r="DF109" s="189">
        <f t="shared" si="1372"/>
        <v>1.6182072261775478</v>
      </c>
      <c r="DG109" s="189">
        <f t="shared" si="1372"/>
        <v>1.1262027934124106</v>
      </c>
      <c r="DH109" s="189">
        <f t="shared" si="1372"/>
        <v>1.2200350722654651</v>
      </c>
      <c r="DI109" s="189">
        <f t="shared" si="1372"/>
        <v>1.4425810284254359</v>
      </c>
      <c r="DJ109" s="189">
        <f t="shared" si="1372"/>
        <v>0.49499955975965554</v>
      </c>
      <c r="DK109" s="189">
        <f t="shared" si="1372"/>
        <v>0.75661791483847618</v>
      </c>
      <c r="DL109" s="189">
        <f t="shared" si="1372"/>
        <v>4.3332705494765218</v>
      </c>
      <c r="DM109" s="189">
        <f t="shared" si="1372"/>
        <v>0.15076077126939927</v>
      </c>
      <c r="DN109" s="189">
        <f t="shared" si="1372"/>
        <v>1.864966682873032</v>
      </c>
      <c r="DO109" s="189">
        <f t="shared" si="1372"/>
        <v>0.75979057111626613</v>
      </c>
      <c r="DP109" s="189">
        <f t="shared" si="1372"/>
        <v>0.20528536620346707</v>
      </c>
      <c r="DQ109" s="189">
        <f t="shared" si="1372"/>
        <v>1.3279358503427057</v>
      </c>
      <c r="DR109" s="195">
        <f>(CI109*$W109/1000+($AB112-$AB108)*CI$18/1000+2220*(AD112-AD108)/1000)/(($W109+$AA109+$AC109)/1000)</f>
        <v>61.669220918627275</v>
      </c>
      <c r="DS109" s="189">
        <f t="shared" ref="DS109:ED109" si="1373">(CJ109*$W109/1000+($AB112-$AB108)*CJ$18/1000)/(($W109+$AA109+$AC109)/1000)</f>
        <v>3.2009007036909325</v>
      </c>
      <c r="DT109" s="189">
        <f t="shared" si="1373"/>
        <v>0.50704989432273895</v>
      </c>
      <c r="DU109" s="189">
        <f t="shared" si="1373"/>
        <v>0</v>
      </c>
      <c r="DV109" s="189">
        <f t="shared" si="1373"/>
        <v>0.95283547137128677</v>
      </c>
      <c r="DW109" s="189">
        <f t="shared" si="1373"/>
        <v>4.0486271067513568</v>
      </c>
      <c r="DX109" s="189">
        <f t="shared" si="1373"/>
        <v>2.9679687247806712E-2</v>
      </c>
      <c r="DY109" s="189">
        <f t="shared" si="1373"/>
        <v>1.240997881113755</v>
      </c>
      <c r="DZ109" s="189">
        <f t="shared" si="1373"/>
        <v>0.49605846401431092</v>
      </c>
      <c r="EA109" s="189">
        <f t="shared" si="1373"/>
        <v>0.11183721946600332</v>
      </c>
      <c r="EB109" s="189">
        <f t="shared" si="1373"/>
        <v>1.2799173059748243</v>
      </c>
      <c r="EC109" s="189">
        <f t="shared" si="1373"/>
        <v>3.6769946645554441</v>
      </c>
      <c r="ED109" s="189">
        <f t="shared" si="1373"/>
        <v>0</v>
      </c>
      <c r="EE109" s="193" t="s">
        <v>64</v>
      </c>
      <c r="EF109" s="12" t="s">
        <v>22</v>
      </c>
      <c r="EG109" s="189">
        <f t="shared" ref="EG109" si="1374">BN109-CW107</f>
        <v>-4.2820852311418482</v>
      </c>
      <c r="EH109" s="189">
        <f t="shared" ref="EH109" si="1375">BO109-CX107</f>
        <v>-0.44419693233868762</v>
      </c>
      <c r="EI109" s="189">
        <f t="shared" ref="EI109" si="1376">BP109-CY107</f>
        <v>-0.62349520313225781</v>
      </c>
      <c r="EJ109" s="189">
        <f t="shared" ref="EJ109" si="1377">BQ109-CZ107</f>
        <v>-1.0514117889080568</v>
      </c>
      <c r="EK109" s="189">
        <f t="shared" ref="EK109" si="1378">BR109-DA107</f>
        <v>-3.7296397625804383E-2</v>
      </c>
      <c r="EL109" s="189">
        <f t="shared" ref="EL109" si="1379">BS109-DB107</f>
        <v>0.70836960909010438</v>
      </c>
      <c r="EM109" s="189">
        <f t="shared" ref="EM109" si="1380">BT109-DC107</f>
        <v>-0.14011934969842524</v>
      </c>
      <c r="EN109" s="189">
        <f t="shared" ref="EN109" si="1381">BU109-DD107</f>
        <v>1.6028779005084117</v>
      </c>
      <c r="EO109" s="189">
        <f t="shared" ref="EO109" si="1382">BV109-DE107</f>
        <v>-0.14478161593016725</v>
      </c>
      <c r="EP109" s="189">
        <f t="shared" ref="EP109" si="1383">BW109-DF107</f>
        <v>0.2289716727134401</v>
      </c>
      <c r="EQ109" s="189">
        <f t="shared" ref="EQ109" si="1384">BX109-DG107</f>
        <v>-0.87513048130747695</v>
      </c>
      <c r="ER109" s="189">
        <f t="shared" ref="ER109" si="1385">BY109-DH107</f>
        <v>-1.5046990085767293</v>
      </c>
      <c r="ES109" s="189">
        <f t="shared" ref="ES109" si="1386">BZ109-DI107</f>
        <v>-0.61697168188689666</v>
      </c>
      <c r="ET109" s="189">
        <f t="shared" ref="ET109" si="1387">CA109-DJ107</f>
        <v>-0.23251839977882188</v>
      </c>
      <c r="EU109" s="189">
        <f t="shared" ref="EU109" si="1388">CB109-DK107</f>
        <v>-0.28262621137029276</v>
      </c>
      <c r="EV109" s="189">
        <f t="shared" ref="EV109" si="1389">CC109-DL107</f>
        <v>-0.40619741792628172</v>
      </c>
      <c r="EW109" s="189">
        <f t="shared" ref="EW109" si="1390">CD109-DM107</f>
        <v>-1.4715944294672736</v>
      </c>
      <c r="EX109" s="189">
        <f t="shared" ref="EX109" si="1391">CE109-DN107</f>
        <v>-0.37174212737858792</v>
      </c>
      <c r="EY109" s="189">
        <f t="shared" ref="EY109" si="1392">CF109-DO107</f>
        <v>-0.23227889972546201</v>
      </c>
      <c r="EZ109" s="189">
        <f t="shared" ref="EZ109" si="1393">CG109-DP107</f>
        <v>-0.22033938841347447</v>
      </c>
      <c r="FA109" s="189">
        <f t="shared" ref="FA109" si="1394">CH109-DQ107</f>
        <v>-0.82716559888839991</v>
      </c>
      <c r="FB109" s="195">
        <f>CI109-DR107</f>
        <v>-23.983838973997575</v>
      </c>
      <c r="FC109" s="189">
        <f t="shared" ref="FC109" si="1395">CJ109-DS107</f>
        <v>1.8590120534565431</v>
      </c>
      <c r="FD109" s="189">
        <f t="shared" ref="FD109" si="1396">CK109-DT107</f>
        <v>0.20195385137984762</v>
      </c>
      <c r="FE109" s="189">
        <f t="shared" ref="FE109" si="1397">CL109-DU107</f>
        <v>-3.0928133021929337E-3</v>
      </c>
      <c r="FF109" s="189">
        <f t="shared" ref="FF109" si="1398">CM109-DV107</f>
        <v>0.38020393919550632</v>
      </c>
      <c r="FG109" s="189">
        <f t="shared" ref="FG109" si="1399">CN109-DW107</f>
        <v>1.1121762204728709</v>
      </c>
      <c r="FH109" s="189">
        <f t="shared" ref="FH109" si="1400">CO109-DX107</f>
        <v>6.0562822388938869E-3</v>
      </c>
      <c r="FI109" s="189">
        <f t="shared" ref="FI109" si="1401">CP109-DY107</f>
        <v>0.92322443481886207</v>
      </c>
      <c r="FJ109" s="189">
        <f t="shared" ref="FJ109" si="1402">CQ109-DZ107</f>
        <v>9.0867689877444979E-2</v>
      </c>
      <c r="FK109" s="189">
        <f t="shared" ref="FK109" si="1403">CR109-EA107</f>
        <v>-0.24351695726745903</v>
      </c>
      <c r="FL109" s="189">
        <f t="shared" ref="FL109" si="1404">CS109-EB107</f>
        <v>-1.1886451720090663</v>
      </c>
      <c r="FM109" s="189">
        <f t="shared" ref="FM109" si="1405">CT109-EC107</f>
        <v>0.73110086917051786</v>
      </c>
      <c r="FN109" s="189">
        <f t="shared" ref="FN109" si="1406">CU109-ED107</f>
        <v>0</v>
      </c>
      <c r="FO109" s="199">
        <f>BA108+BA109</f>
        <v>2.9787854710556174</v>
      </c>
    </row>
    <row r="110" spans="1:171" x14ac:dyDescent="0.2">
      <c r="A110" s="19" t="s">
        <v>64</v>
      </c>
      <c r="B110" s="12" t="s">
        <v>23</v>
      </c>
      <c r="C110" s="28">
        <v>42419</v>
      </c>
      <c r="D110" s="63">
        <v>0.41319444444444442</v>
      </c>
      <c r="E110" s="10">
        <f t="shared" si="1283"/>
        <v>205.91666666666669</v>
      </c>
      <c r="F110" s="76">
        <f t="shared" si="1225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1226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5">
        <v>6.52</v>
      </c>
      <c r="V110" s="57">
        <v>4</v>
      </c>
      <c r="W110" s="71">
        <f t="shared" si="1227"/>
        <v>229</v>
      </c>
      <c r="X110" s="85">
        <f t="shared" si="1228"/>
        <v>95</v>
      </c>
      <c r="Y110" s="33">
        <v>0</v>
      </c>
      <c r="Z110" s="33">
        <f t="shared" si="1218"/>
        <v>0</v>
      </c>
      <c r="AA110" s="33">
        <v>0</v>
      </c>
      <c r="AB110" s="33">
        <f t="shared" si="1219"/>
        <v>40</v>
      </c>
      <c r="AC110" s="33">
        <v>1.3</v>
      </c>
      <c r="AD110" s="33">
        <f t="shared" si="1220"/>
        <v>4.5</v>
      </c>
      <c r="AE110" s="22">
        <f t="shared" si="1221"/>
        <v>205.91666666666669</v>
      </c>
      <c r="AF110" s="151">
        <f t="shared" si="1229"/>
        <v>2340.1986654741318</v>
      </c>
      <c r="AG110" s="167">
        <f t="shared" si="1057"/>
        <v>2.9619159722899484E-4</v>
      </c>
      <c r="AH110"/>
      <c r="AI110" s="22">
        <f t="shared" si="1222"/>
        <v>3114400000</v>
      </c>
      <c r="AJ110" s="174">
        <f t="shared" si="1235"/>
        <v>-2.5691405668076029E-2</v>
      </c>
      <c r="AK110" s="174">
        <f t="shared" si="1236"/>
        <v>-1.0310932040699403E-3</v>
      </c>
      <c r="AL110" s="172"/>
      <c r="AM110" s="187">
        <f t="shared" si="1237"/>
        <v>14.067534722222234</v>
      </c>
      <c r="AN110" s="187"/>
      <c r="AO110" s="187"/>
      <c r="AP110" s="174"/>
      <c r="AQ110" s="189">
        <f t="shared" si="1230"/>
        <v>31.324793747286144</v>
      </c>
      <c r="AR110" s="189">
        <f t="shared" si="1231"/>
        <v>0</v>
      </c>
      <c r="AS110" s="189">
        <f t="shared" si="1232"/>
        <v>0</v>
      </c>
      <c r="AT110" s="189">
        <f t="shared" si="1233"/>
        <v>3.1719930525401647</v>
      </c>
      <c r="AU110" s="189">
        <f t="shared" si="1234"/>
        <v>6.3638732088580126</v>
      </c>
      <c r="AV110" s="190" t="s">
        <v>133</v>
      </c>
      <c r="AW110" s="189">
        <f t="shared" si="1239"/>
        <v>12.718991596638656</v>
      </c>
      <c r="AX110" s="189">
        <f t="shared" si="1240"/>
        <v>0</v>
      </c>
      <c r="AY110" s="189">
        <f t="shared" si="1241"/>
        <v>0</v>
      </c>
      <c r="AZ110" s="189">
        <f t="shared" si="1242"/>
        <v>-0.10693277310924332</v>
      </c>
      <c r="BA110" s="189">
        <f t="shared" si="1243"/>
        <v>0.40293697478991675</v>
      </c>
      <c r="BB110" s="190" t="s">
        <v>133</v>
      </c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95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193" t="s">
        <v>64</v>
      </c>
      <c r="EF110" s="12" t="s">
        <v>23</v>
      </c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95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6"/>
    </row>
    <row r="111" spans="1:171" ht="14.45" customHeight="1" x14ac:dyDescent="0.2">
      <c r="A111" s="19" t="s">
        <v>64</v>
      </c>
      <c r="B111" s="12" t="s">
        <v>24</v>
      </c>
      <c r="C111" s="28">
        <v>42420</v>
      </c>
      <c r="D111" s="63">
        <v>0.53819444444444442</v>
      </c>
      <c r="E111" s="10">
        <f t="shared" si="1283"/>
        <v>232.91666666666669</v>
      </c>
      <c r="F111" s="79">
        <f t="shared" si="1225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1226"/>
        <v>0.40000000000000036</v>
      </c>
      <c r="L111" s="53">
        <f t="shared" ref="L111:L115" si="1407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5">
        <v>6.82</v>
      </c>
      <c r="V111" s="57">
        <v>4</v>
      </c>
      <c r="W111" s="71">
        <f t="shared" si="1227"/>
        <v>225.6</v>
      </c>
      <c r="X111" s="85">
        <f t="shared" si="1228"/>
        <v>99</v>
      </c>
      <c r="Y111" s="33">
        <v>0</v>
      </c>
      <c r="Z111" s="33">
        <f t="shared" si="1218"/>
        <v>0</v>
      </c>
      <c r="AA111" s="33">
        <v>0</v>
      </c>
      <c r="AB111" s="33">
        <f t="shared" si="1219"/>
        <v>40</v>
      </c>
      <c r="AC111" s="33">
        <v>0.6</v>
      </c>
      <c r="AD111" s="33">
        <f t="shared" si="1220"/>
        <v>5.0999999999999996</v>
      </c>
      <c r="AE111" s="22">
        <f t="shared" si="1221"/>
        <v>232.91666666666669</v>
      </c>
      <c r="AF111" s="54">
        <f t="shared" si="1229"/>
        <v>-88.205567191056517</v>
      </c>
      <c r="AG111" s="167">
        <f t="shared" si="1057"/>
        <v>-7.8583155534679896E-3</v>
      </c>
      <c r="AH111"/>
      <c r="AI111" s="22">
        <f t="shared" si="1222"/>
        <v>2481600000</v>
      </c>
      <c r="AJ111" s="174">
        <f t="shared" si="1235"/>
        <v>-0.22713300387397165</v>
      </c>
      <c r="AK111" s="174">
        <f t="shared" si="1236"/>
        <v>-8.4123334768137648E-3</v>
      </c>
      <c r="AL111" s="172">
        <f>LN(AI111/AI109)/(AE111-AE109)</f>
        <v>-4.8698120618050882E-3</v>
      </c>
      <c r="AM111" s="187">
        <f t="shared" si="1237"/>
        <v>13.8375</v>
      </c>
      <c r="AN111" s="187">
        <f>AM110+AM111</f>
        <v>27.905034722222233</v>
      </c>
      <c r="AO111" s="187"/>
      <c r="AP111" s="174"/>
      <c r="AQ111" s="189">
        <f t="shared" si="1230"/>
        <v>29.425994694960213</v>
      </c>
      <c r="AR111" s="189">
        <f t="shared" si="1231"/>
        <v>0</v>
      </c>
      <c r="AS111" s="189">
        <f t="shared" si="1232"/>
        <v>0</v>
      </c>
      <c r="AT111" s="189">
        <f t="shared" si="1233"/>
        <v>3.0917771883289125</v>
      </c>
      <c r="AU111" s="189">
        <f t="shared" si="1234"/>
        <v>6.4029708222811665</v>
      </c>
      <c r="AV111" s="190" t="s">
        <v>134</v>
      </c>
      <c r="AW111" s="189">
        <f t="shared" si="1239"/>
        <v>7.7247937472861423</v>
      </c>
      <c r="AX111" s="189">
        <f t="shared" si="1240"/>
        <v>0</v>
      </c>
      <c r="AY111" s="189">
        <f t="shared" si="1241"/>
        <v>0</v>
      </c>
      <c r="AZ111" s="189">
        <f t="shared" si="1242"/>
        <v>7.1993052540164637E-2</v>
      </c>
      <c r="BA111" s="189">
        <f t="shared" si="1243"/>
        <v>5.6126791141987376E-2</v>
      </c>
      <c r="BB111" s="190" t="s">
        <v>134</v>
      </c>
      <c r="BC111" s="189">
        <f>(AW110+AW111)/$AN111</f>
        <v>0.73261995720235917</v>
      </c>
      <c r="BD111" s="189">
        <f>(AX110+AX111)/$AN111</f>
        <v>0</v>
      </c>
      <c r="BE111" s="189">
        <f>(AY110+AY111)/$AN111</f>
        <v>0</v>
      </c>
      <c r="BF111" s="189">
        <f>(AZ110+AZ111)/$AN111</f>
        <v>-1.2520937858304961E-3</v>
      </c>
      <c r="BG111" s="189">
        <f>(BA110+BA111)/$AN111</f>
        <v>1.6450929751623915E-2</v>
      </c>
      <c r="BH111" s="189"/>
      <c r="BI111" s="189"/>
      <c r="BJ111" s="189"/>
      <c r="BK111" s="189"/>
      <c r="BL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95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193" t="s">
        <v>64</v>
      </c>
      <c r="EF111" s="12" t="s">
        <v>24</v>
      </c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95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6"/>
    </row>
    <row r="112" spans="1:171" x14ac:dyDescent="0.2">
      <c r="A112" s="19" t="s">
        <v>64</v>
      </c>
      <c r="B112" s="12" t="s">
        <v>25</v>
      </c>
      <c r="C112" s="28">
        <v>42421</v>
      </c>
      <c r="D112" s="63">
        <v>0.53125</v>
      </c>
      <c r="E112" s="10">
        <f t="shared" si="1283"/>
        <v>256.75</v>
      </c>
      <c r="F112" s="79">
        <f t="shared" si="1225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1226"/>
        <v>0.59999999999999964</v>
      </c>
      <c r="L112" s="53">
        <f t="shared" si="1407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5">
        <v>7.15</v>
      </c>
      <c r="V112" s="60">
        <v>4</v>
      </c>
      <c r="W112" s="71">
        <f t="shared" si="1227"/>
        <v>222.9</v>
      </c>
      <c r="X112" s="85">
        <f t="shared" si="1228"/>
        <v>103</v>
      </c>
      <c r="Y112" s="33">
        <v>0</v>
      </c>
      <c r="Z112" s="33">
        <f t="shared" si="1218"/>
        <v>0</v>
      </c>
      <c r="AA112" s="33">
        <v>0</v>
      </c>
      <c r="AB112" s="33">
        <f t="shared" si="1219"/>
        <v>40</v>
      </c>
      <c r="AC112" s="33">
        <v>1.3</v>
      </c>
      <c r="AD112" s="33">
        <f t="shared" si="1220"/>
        <v>6.3999999999999995</v>
      </c>
      <c r="AE112" s="22">
        <f t="shared" si="1221"/>
        <v>256.75</v>
      </c>
      <c r="AF112" s="54">
        <f t="shared" si="1229"/>
        <v>-193.53370473743627</v>
      </c>
      <c r="AG112" s="167">
        <f t="shared" si="1057"/>
        <v>-3.5815321238247661E-3</v>
      </c>
      <c r="AH112"/>
      <c r="AI112" s="22">
        <f t="shared" si="1222"/>
        <v>2251290000</v>
      </c>
      <c r="AJ112" s="174">
        <f t="shared" si="1235"/>
        <v>-9.7400128183237497E-2</v>
      </c>
      <c r="AK112" s="174">
        <f t="shared" si="1236"/>
        <v>-4.0867186650309474E-3</v>
      </c>
      <c r="AL112" s="172"/>
      <c r="AM112" s="187">
        <f t="shared" si="1237"/>
        <v>10.476736111111103</v>
      </c>
      <c r="AN112" s="187"/>
      <c r="AO112" s="187"/>
      <c r="AP112" s="174"/>
      <c r="AQ112" s="189">
        <f t="shared" si="1230"/>
        <v>31.662845673505796</v>
      </c>
      <c r="AR112" s="189">
        <f t="shared" si="1231"/>
        <v>0</v>
      </c>
      <c r="AS112" s="189">
        <f t="shared" si="1232"/>
        <v>0</v>
      </c>
      <c r="AT112" s="189">
        <f t="shared" si="1233"/>
        <v>3.5095316681534343</v>
      </c>
      <c r="AU112" s="189">
        <f t="shared" si="1234"/>
        <v>6.3430062444246218</v>
      </c>
      <c r="AV112" s="190" t="s">
        <v>135</v>
      </c>
      <c r="AW112" s="189">
        <f t="shared" si="1239"/>
        <v>10.525994694960215</v>
      </c>
      <c r="AX112" s="189">
        <f t="shared" si="1240"/>
        <v>0</v>
      </c>
      <c r="AY112" s="189">
        <f t="shared" si="1241"/>
        <v>0</v>
      </c>
      <c r="AZ112" s="189">
        <f t="shared" si="1242"/>
        <v>-0.43822281167108734</v>
      </c>
      <c r="BA112" s="189">
        <f t="shared" si="1243"/>
        <v>-2.2970822281166647E-2</v>
      </c>
      <c r="BB112" s="190" t="s">
        <v>135</v>
      </c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95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193" t="s">
        <v>64</v>
      </c>
      <c r="EF112" s="12" t="s">
        <v>25</v>
      </c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95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6"/>
    </row>
    <row r="113" spans="1:171" x14ac:dyDescent="0.2">
      <c r="A113" s="19" t="s">
        <v>64</v>
      </c>
      <c r="B113" s="12" t="s">
        <v>26</v>
      </c>
      <c r="C113" s="28">
        <v>42422</v>
      </c>
      <c r="D113" s="63">
        <v>0.35416666666666669</v>
      </c>
      <c r="E113" s="10">
        <f t="shared" si="1283"/>
        <v>276.5</v>
      </c>
      <c r="F113" s="76">
        <f t="shared" si="1225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1226"/>
        <v>0.35000000000000053</v>
      </c>
      <c r="L113" s="53">
        <f t="shared" si="1407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0">
        <v>7.48</v>
      </c>
      <c r="V113" s="57">
        <v>12</v>
      </c>
      <c r="W113" s="71">
        <f t="shared" si="1227"/>
        <v>219.6</v>
      </c>
      <c r="X113" s="85">
        <f t="shared" si="1228"/>
        <v>115</v>
      </c>
      <c r="Y113" s="33">
        <v>0</v>
      </c>
      <c r="Z113" s="33">
        <f t="shared" si="1218"/>
        <v>0</v>
      </c>
      <c r="AA113" s="61">
        <v>0</v>
      </c>
      <c r="AB113" s="33">
        <f t="shared" si="1219"/>
        <v>40</v>
      </c>
      <c r="AC113" s="61">
        <v>0.7</v>
      </c>
      <c r="AD113" s="33">
        <f t="shared" si="1220"/>
        <v>7.1</v>
      </c>
      <c r="AE113" s="22">
        <f t="shared" si="1221"/>
        <v>276.5</v>
      </c>
      <c r="AF113" s="54">
        <f t="shared" si="1229"/>
        <v>-47.915551916684258</v>
      </c>
      <c r="AG113" s="167">
        <f t="shared" si="1057"/>
        <v>-1.446601683238862E-2</v>
      </c>
      <c r="AH113"/>
      <c r="AI113" s="22">
        <f t="shared" si="1222"/>
        <v>1666764000</v>
      </c>
      <c r="AJ113" s="174">
        <f t="shared" si="1235"/>
        <v>-0.30061936319612281</v>
      </c>
      <c r="AK113" s="174">
        <f t="shared" si="1236"/>
        <v>-1.5221233579550523E-2</v>
      </c>
      <c r="AL113" s="172">
        <f>LN(AI113/AI111)/(AE113-AE111)</f>
        <v>-9.1323783872893378E-3</v>
      </c>
      <c r="AM113" s="187">
        <f t="shared" si="1237"/>
        <v>7.2786979166666654</v>
      </c>
      <c r="AN113" s="187">
        <f>AM112+AM113</f>
        <v>17.755434027777767</v>
      </c>
      <c r="AO113" s="187">
        <f t="shared" ref="AO113" si="1408">AM112+AM113+AM111+AM110</f>
        <v>45.66046875</v>
      </c>
      <c r="AP113" s="174"/>
      <c r="AQ113" s="189">
        <f t="shared" si="1230"/>
        <v>36.260916931457103</v>
      </c>
      <c r="AR113" s="189">
        <f t="shared" si="1231"/>
        <v>0</v>
      </c>
      <c r="AS113" s="189">
        <f t="shared" si="1232"/>
        <v>0</v>
      </c>
      <c r="AT113" s="189">
        <f t="shared" si="1233"/>
        <v>3.8377666817975489</v>
      </c>
      <c r="AU113" s="189">
        <f t="shared" si="1234"/>
        <v>6.5291874716295961</v>
      </c>
      <c r="AV113" s="190" t="s">
        <v>136</v>
      </c>
      <c r="AW113" s="189">
        <f t="shared" si="1239"/>
        <v>2.3628456735057952</v>
      </c>
      <c r="AX113" s="189">
        <f t="shared" si="1240"/>
        <v>0</v>
      </c>
      <c r="AY113" s="189">
        <f t="shared" si="1241"/>
        <v>0</v>
      </c>
      <c r="AZ113" s="189">
        <f t="shared" si="1242"/>
        <v>-0.34046833184656577</v>
      </c>
      <c r="BA113" s="189">
        <f t="shared" si="1243"/>
        <v>0.20699375557537802</v>
      </c>
      <c r="BB113" s="190" t="s">
        <v>136</v>
      </c>
      <c r="BC113" s="189">
        <f>(AW112+AW113)/$AN113</f>
        <v>0.72590962002403669</v>
      </c>
      <c r="BD113" s="189">
        <f>(AX112+AX113)/$AN113</f>
        <v>0</v>
      </c>
      <c r="BE113" s="189">
        <f>(AY112+AY113)/$AN113</f>
        <v>0</v>
      </c>
      <c r="BF113" s="189">
        <f>(AZ112+AZ113)/$AN113</f>
        <v>-4.385649724469802E-2</v>
      </c>
      <c r="BG113" s="189">
        <f>(BA112+BA113)/$AN113</f>
        <v>1.0364316242921114E-2</v>
      </c>
      <c r="BH113" s="189">
        <f t="shared" ref="BH113:BL113" si="1409">(AW112+AW113+AW111+AW110)/$AO113</f>
        <v>0.7300105895735205</v>
      </c>
      <c r="BI113" s="189">
        <f t="shared" si="1409"/>
        <v>0</v>
      </c>
      <c r="BJ113" s="189">
        <f t="shared" si="1409"/>
        <v>0</v>
      </c>
      <c r="BK113" s="189">
        <f t="shared" si="1409"/>
        <v>-1.7819152679783467E-2</v>
      </c>
      <c r="BL113" s="189">
        <f t="shared" si="1409"/>
        <v>1.4084101999634323E-2</v>
      </c>
      <c r="BN113" s="189">
        <v>0.37551845079468776</v>
      </c>
      <c r="BO113" s="189">
        <v>1.1379060393742386</v>
      </c>
      <c r="BP113" s="189">
        <v>0.52114022456915576</v>
      </c>
      <c r="BQ113" s="189">
        <v>0</v>
      </c>
      <c r="BR113" s="189">
        <v>0</v>
      </c>
      <c r="BS113" s="189">
        <v>4.528424159093138</v>
      </c>
      <c r="BT113" s="189">
        <v>2.9757769485973314E-2</v>
      </c>
      <c r="BU113" s="189">
        <v>5.06322474315124</v>
      </c>
      <c r="BV113" s="189">
        <v>0.79371788872465332</v>
      </c>
      <c r="BW113" s="189">
        <v>1.6808220897400785</v>
      </c>
      <c r="BX113" s="189">
        <v>0.55457510005528576</v>
      </c>
      <c r="BY113" s="189">
        <v>0.38773176761852396</v>
      </c>
      <c r="BZ113" s="189">
        <v>1.5639635258918605</v>
      </c>
      <c r="CA113" s="189">
        <v>0.48102434938256144</v>
      </c>
      <c r="CB113" s="189">
        <v>0.70335469439473375</v>
      </c>
      <c r="CC113" s="189">
        <v>4.5823292710554835</v>
      </c>
      <c r="CD113" s="189">
        <v>0.27561595853682858</v>
      </c>
      <c r="CE113" s="189">
        <v>1.663420661558759</v>
      </c>
      <c r="CF113" s="189">
        <v>0.52901305422880751</v>
      </c>
      <c r="CG113" s="189">
        <v>0.20812610355758213</v>
      </c>
      <c r="CH113" s="189">
        <v>0.90372877546304398</v>
      </c>
      <c r="CI113" s="189">
        <v>30.176478589238002</v>
      </c>
      <c r="CJ113" s="189">
        <v>8.3485635045700448</v>
      </c>
      <c r="CK113" s="189">
        <v>0.76430932748737879</v>
      </c>
      <c r="CL113" s="189">
        <v>4.1679969168620733E-2</v>
      </c>
      <c r="CM113" s="189">
        <v>0.99375776963191098</v>
      </c>
      <c r="CN113" s="189">
        <v>3.7352170221469509</v>
      </c>
      <c r="CO113" s="189">
        <v>0.11810379636692785</v>
      </c>
      <c r="CP113" s="189">
        <v>2.0211215830683482</v>
      </c>
      <c r="CQ113" s="189">
        <v>1.1564863174374662</v>
      </c>
      <c r="CR113" s="189">
        <v>0.2167463517516357</v>
      </c>
      <c r="CS113" s="189">
        <v>0.47474567056341571</v>
      </c>
      <c r="CT113" s="189">
        <v>5.0568213630044383</v>
      </c>
      <c r="CU113" s="189">
        <v>0.27522812048823969</v>
      </c>
      <c r="CW113" s="189">
        <f t="shared" ref="CW113:DQ113" si="1410">(BN113*$W113/1000+($AB114-$AB112)*BN$18/1000)/(($W113+$AA113+$AC113)/1000)</f>
        <v>0.37432524645716492</v>
      </c>
      <c r="CX113" s="189">
        <f t="shared" si="1410"/>
        <v>1.1342903597212111</v>
      </c>
      <c r="CY113" s="189">
        <f t="shared" si="1410"/>
        <v>0.51948430919376576</v>
      </c>
      <c r="CZ113" s="189">
        <f t="shared" si="1410"/>
        <v>0</v>
      </c>
      <c r="DA113" s="189">
        <f t="shared" si="1410"/>
        <v>0</v>
      </c>
      <c r="DB113" s="189">
        <f t="shared" si="1410"/>
        <v>4.5140351581336962</v>
      </c>
      <c r="DC113" s="189">
        <f t="shared" si="1410"/>
        <v>2.96632146124364E-2</v>
      </c>
      <c r="DD113" s="189">
        <f t="shared" si="1410"/>
        <v>5.0471364212256571</v>
      </c>
      <c r="DE113" s="189">
        <f t="shared" si="1410"/>
        <v>0.79119586184264135</v>
      </c>
      <c r="DF113" s="189">
        <f t="shared" si="1410"/>
        <v>1.6754813023464423</v>
      </c>
      <c r="DG113" s="189">
        <f t="shared" si="1410"/>
        <v>0.55281294585629026</v>
      </c>
      <c r="DH113" s="189">
        <f t="shared" si="1410"/>
        <v>0.3864997556469717</v>
      </c>
      <c r="DI113" s="189">
        <f t="shared" si="1410"/>
        <v>1.5589940548608832</v>
      </c>
      <c r="DJ113" s="189">
        <f t="shared" si="1410"/>
        <v>0.47949590160876299</v>
      </c>
      <c r="DK113" s="189">
        <f t="shared" si="1410"/>
        <v>0.70111979522961199</v>
      </c>
      <c r="DL113" s="189">
        <f t="shared" si="1410"/>
        <v>4.5677689873980221</v>
      </c>
      <c r="DM113" s="189">
        <f t="shared" si="1410"/>
        <v>0.27474019289463258</v>
      </c>
      <c r="DN113" s="189">
        <f t="shared" si="1410"/>
        <v>1.6581351669464526</v>
      </c>
      <c r="DO113" s="189">
        <f t="shared" si="1410"/>
        <v>0.52733212305331878</v>
      </c>
      <c r="DP113" s="189">
        <f t="shared" si="1410"/>
        <v>0.2074647859339312</v>
      </c>
      <c r="DQ113" s="189">
        <f t="shared" si="1410"/>
        <v>0.90085719061136826</v>
      </c>
      <c r="DR113" s="195">
        <f>(CI113*$W113/1000+($AB114-$AB112)*CI$18/1000+2220/1000*(AD114-AD112))/(($W113+$AA113+$AC113)/1000)</f>
        <v>37.134610522908147</v>
      </c>
      <c r="DS113" s="189">
        <f t="shared" ref="DS113:ED113" si="1411">(CJ113*$W113/1000+($AB114-$AB112)*CJ$18/1000)/(($W113+$AA113+$AC113)/1000)</f>
        <v>8.3220360671973754</v>
      </c>
      <c r="DT113" s="189">
        <f t="shared" si="1411"/>
        <v>0.76188074587484522</v>
      </c>
      <c r="DU113" s="189">
        <f t="shared" si="1411"/>
        <v>4.154753168147577E-2</v>
      </c>
      <c r="DV113" s="189">
        <f t="shared" si="1411"/>
        <v>0.99060011897942646</v>
      </c>
      <c r="DW113" s="189">
        <f t="shared" si="1411"/>
        <v>3.7233484251632794</v>
      </c>
      <c r="DX113" s="189">
        <f t="shared" si="1411"/>
        <v>0.1177285232963112</v>
      </c>
      <c r="DY113" s="189">
        <f t="shared" si="1411"/>
        <v>2.0146994990549674</v>
      </c>
      <c r="DZ113" s="189">
        <f t="shared" si="1411"/>
        <v>1.1528115992250003</v>
      </c>
      <c r="EA113" s="189">
        <f t="shared" si="1411"/>
        <v>0.21605764341651928</v>
      </c>
      <c r="EB113" s="189">
        <f t="shared" si="1411"/>
        <v>0.47323717319893827</v>
      </c>
      <c r="EC113" s="189">
        <f t="shared" si="1411"/>
        <v>5.0407533877248056</v>
      </c>
      <c r="ED113" s="189">
        <f t="shared" si="1411"/>
        <v>0.27435358719572145</v>
      </c>
      <c r="EE113" s="193" t="s">
        <v>64</v>
      </c>
      <c r="EF113" s="12" t="s">
        <v>26</v>
      </c>
      <c r="EG113" s="189">
        <f t="shared" ref="EG113" si="1412">BN113-CW109</f>
        <v>0.19835032968060254</v>
      </c>
      <c r="EH113" s="189">
        <f t="shared" ref="EH113" si="1413">BO113-CX109</f>
        <v>0.11136783506906056</v>
      </c>
      <c r="EI113" s="189">
        <f t="shared" ref="EI113" si="1414">BP113-CY109</f>
        <v>-0.82673932497554958</v>
      </c>
      <c r="EJ113" s="189">
        <f t="shared" ref="EJ113" si="1415">BQ113-CZ109</f>
        <v>0</v>
      </c>
      <c r="EK113" s="189">
        <f t="shared" ref="EK113" si="1416">BR113-DA109</f>
        <v>0</v>
      </c>
      <c r="EL113" s="189">
        <f t="shared" ref="EL113" si="1417">BS113-DB109</f>
        <v>0.72127105549017001</v>
      </c>
      <c r="EM113" s="189">
        <f t="shared" ref="EM113" si="1418">BT113-DC109</f>
        <v>2.9757769485973314E-2</v>
      </c>
      <c r="EN113" s="189">
        <f t="shared" ref="EN113" si="1419">BU113-DD109</f>
        <v>1.2951553817232466</v>
      </c>
      <c r="EO113" s="189">
        <f t="shared" ref="EO113" si="1420">BV113-DE109</f>
        <v>1.8195341872795479E-2</v>
      </c>
      <c r="EP113" s="189">
        <f t="shared" ref="EP113" si="1421">BW113-DF109</f>
        <v>6.2614863562530765E-2</v>
      </c>
      <c r="EQ113" s="189">
        <f t="shared" ref="EQ113" si="1422">BX113-DG109</f>
        <v>-0.57162769335712482</v>
      </c>
      <c r="ER113" s="189">
        <f t="shared" ref="ER113" si="1423">BY113-DH109</f>
        <v>-0.83230330464694124</v>
      </c>
      <c r="ES113" s="189">
        <f t="shared" ref="ES113" si="1424">BZ113-DI109</f>
        <v>0.1213824974664246</v>
      </c>
      <c r="ET113" s="189">
        <f t="shared" ref="ET113" si="1425">CA113-DJ109</f>
        <v>-1.3975210377094094E-2</v>
      </c>
      <c r="EU113" s="189">
        <f t="shared" ref="EU113" si="1426">CB113-DK109</f>
        <v>-5.3263220443742432E-2</v>
      </c>
      <c r="EV113" s="189">
        <f t="shared" ref="EV113" si="1427">CC113-DL109</f>
        <v>0.24905872157896169</v>
      </c>
      <c r="EW113" s="189">
        <f t="shared" ref="EW113" si="1428">CD113-DM109</f>
        <v>0.12485518726742931</v>
      </c>
      <c r="EX113" s="189">
        <f t="shared" ref="EX113" si="1429">CE113-DN109</f>
        <v>-0.20154602131427302</v>
      </c>
      <c r="EY113" s="189">
        <f t="shared" ref="EY113" si="1430">CF113-DO109</f>
        <v>-0.23077751688745862</v>
      </c>
      <c r="EZ113" s="189">
        <f t="shared" ref="EZ113" si="1431">CG113-DP109</f>
        <v>2.8407373541150527E-3</v>
      </c>
      <c r="FA113" s="189">
        <f t="shared" ref="FA113" si="1432">CH113-DQ109</f>
        <v>-0.42420707487966169</v>
      </c>
      <c r="FB113" s="195">
        <f>CI113-DR109</f>
        <v>-31.492742329389273</v>
      </c>
      <c r="FC113" s="189">
        <f t="shared" ref="FC113" si="1433">CJ113-DS109</f>
        <v>5.1476628008791128</v>
      </c>
      <c r="FD113" s="189">
        <f t="shared" ref="FD113" si="1434">CK113-DT109</f>
        <v>0.25725943316463984</v>
      </c>
      <c r="FE113" s="189">
        <f t="shared" ref="FE113" si="1435">CL113-DU109</f>
        <v>4.1679969168620733E-2</v>
      </c>
      <c r="FF113" s="189">
        <f t="shared" ref="FF113" si="1436">CM113-DV109</f>
        <v>4.0922298260624212E-2</v>
      </c>
      <c r="FG113" s="189">
        <f t="shared" ref="FG113" si="1437">CN113-DW109</f>
        <v>-0.31341008460440589</v>
      </c>
      <c r="FH113" s="189">
        <f t="shared" ref="FH113" si="1438">CO113-DX109</f>
        <v>8.842410911912113E-2</v>
      </c>
      <c r="FI113" s="189">
        <f t="shared" ref="FI113" si="1439">CP113-DY109</f>
        <v>0.78012370195459324</v>
      </c>
      <c r="FJ113" s="189">
        <f>CQ113-DZ109</f>
        <v>0.66042785342315535</v>
      </c>
      <c r="FK113" s="189">
        <f t="shared" ref="FK113" si="1440">CR113-EA109</f>
        <v>0.10490913228563238</v>
      </c>
      <c r="FL113" s="189">
        <f t="shared" ref="FL113" si="1441">CS113-EB109</f>
        <v>-0.80517163541140868</v>
      </c>
      <c r="FM113" s="189">
        <f t="shared" ref="FM113" si="1442">CT113-EC109</f>
        <v>1.3798266984489942</v>
      </c>
      <c r="FN113" s="189">
        <f t="shared" ref="FN113" si="1443">CU113-ED109</f>
        <v>0.27522812048823969</v>
      </c>
      <c r="FO113" s="199">
        <f>SUM(BA110:BA113)</f>
        <v>0.6430866992261155</v>
      </c>
    </row>
    <row r="114" spans="1:171" ht="16.5" x14ac:dyDescent="0.3">
      <c r="A114" s="19" t="s">
        <v>64</v>
      </c>
      <c r="B114" s="12" t="s">
        <v>27</v>
      </c>
      <c r="C114" s="28">
        <v>42423</v>
      </c>
      <c r="D114" s="63">
        <v>0.42708333333333331</v>
      </c>
      <c r="E114" s="10">
        <f t="shared" si="1283"/>
        <v>302.25</v>
      </c>
      <c r="F114" s="76">
        <f t="shared" si="1225"/>
        <v>12.59375</v>
      </c>
      <c r="G114" s="154">
        <v>7.22</v>
      </c>
      <c r="H114" s="154">
        <v>8.14</v>
      </c>
      <c r="I114" s="153">
        <v>88.7</v>
      </c>
      <c r="J114" s="153">
        <v>13.6</v>
      </c>
      <c r="K114" s="53">
        <f t="shared" si="1226"/>
        <v>0.92000000000000082</v>
      </c>
      <c r="L114" s="53">
        <f t="shared" si="1407"/>
        <v>5.66</v>
      </c>
      <c r="M114" s="153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0">
        <v>7.66</v>
      </c>
      <c r="V114" s="57">
        <v>10</v>
      </c>
      <c r="W114" s="71">
        <f t="shared" si="1227"/>
        <v>208.6</v>
      </c>
      <c r="X114" s="85">
        <f t="shared" si="1228"/>
        <v>125</v>
      </c>
      <c r="Y114" s="33">
        <v>1</v>
      </c>
      <c r="Z114" s="33">
        <f t="shared" si="1218"/>
        <v>1</v>
      </c>
      <c r="AA114" s="61">
        <v>0</v>
      </c>
      <c r="AB114" s="33">
        <f t="shared" si="1219"/>
        <v>40</v>
      </c>
      <c r="AC114" s="61">
        <v>0</v>
      </c>
      <c r="AD114" s="33">
        <f t="shared" si="1220"/>
        <v>7.1</v>
      </c>
      <c r="AE114" s="22">
        <f t="shared" si="1221"/>
        <v>302.25</v>
      </c>
      <c r="AF114" s="54">
        <f t="shared" si="1229"/>
        <v>-357.13766339881539</v>
      </c>
      <c r="AG114" s="167">
        <f t="shared" si="1057"/>
        <v>-1.9408403302059697E-3</v>
      </c>
      <c r="AH114"/>
      <c r="AI114" s="22">
        <f t="shared" si="1222"/>
        <v>1506091999.9999998</v>
      </c>
      <c r="AJ114" s="174">
        <f t="shared" si="1235"/>
        <v>-0.10136580557150729</v>
      </c>
      <c r="AK114" s="174">
        <f t="shared" si="1236"/>
        <v>-3.9365361386993125E-3</v>
      </c>
      <c r="AL114" s="172"/>
      <c r="AM114" s="187">
        <f t="shared" si="1237"/>
        <v>7.9449479166666661</v>
      </c>
      <c r="AN114" s="187"/>
      <c r="AO114" s="187"/>
      <c r="AP114" s="174"/>
      <c r="AQ114" s="189">
        <f t="shared" si="1230"/>
        <v>30.2</v>
      </c>
      <c r="AR114" s="189">
        <f t="shared" si="1231"/>
        <v>0</v>
      </c>
      <c r="AS114" s="189">
        <f t="shared" si="1232"/>
        <v>0</v>
      </c>
      <c r="AT114" s="189">
        <f t="shared" si="1233"/>
        <v>3.99</v>
      </c>
      <c r="AU114" s="189">
        <f t="shared" si="1234"/>
        <v>6.5499999999999989</v>
      </c>
      <c r="AV114" s="190" t="s">
        <v>137</v>
      </c>
      <c r="AW114" s="189">
        <f t="shared" si="1239"/>
        <v>6.0609169314571041</v>
      </c>
      <c r="AX114" s="189">
        <f t="shared" si="1240"/>
        <v>0</v>
      </c>
      <c r="AY114" s="189">
        <f t="shared" si="1241"/>
        <v>0</v>
      </c>
      <c r="AZ114" s="189">
        <f t="shared" si="1242"/>
        <v>-0.15223331820245134</v>
      </c>
      <c r="BA114" s="189">
        <f t="shared" si="1243"/>
        <v>2.0812528370403705E-2</v>
      </c>
      <c r="BB114" s="190" t="s">
        <v>137</v>
      </c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95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193" t="s">
        <v>64</v>
      </c>
      <c r="EF114" s="12" t="s">
        <v>27</v>
      </c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95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6"/>
    </row>
    <row r="115" spans="1:171" ht="17.25" thickBot="1" x14ac:dyDescent="0.35">
      <c r="A115" s="56" t="s">
        <v>64</v>
      </c>
      <c r="B115" s="20" t="s">
        <v>28</v>
      </c>
      <c r="C115" s="28">
        <v>42424</v>
      </c>
      <c r="D115" s="64">
        <v>0.38680555555555557</v>
      </c>
      <c r="E115" s="152">
        <f>F115*24</f>
        <v>325.2833333333333</v>
      </c>
      <c r="F115" s="77">
        <f t="shared" si="1225"/>
        <v>13.553472222222222</v>
      </c>
      <c r="G115" s="157">
        <v>5.54</v>
      </c>
      <c r="H115" s="158">
        <v>6.49</v>
      </c>
      <c r="I115" s="155">
        <v>85.3</v>
      </c>
      <c r="J115" s="155">
        <v>13.4</v>
      </c>
      <c r="K115" s="161">
        <f t="shared" si="1226"/>
        <v>0.95000000000000018</v>
      </c>
      <c r="L115" s="161">
        <f t="shared" si="1407"/>
        <v>7.3100000000000005</v>
      </c>
      <c r="M115" s="156">
        <v>2</v>
      </c>
      <c r="N115" s="66">
        <v>25.9</v>
      </c>
      <c r="O115" s="65">
        <v>0</v>
      </c>
      <c r="P115" s="68">
        <v>0</v>
      </c>
      <c r="Q115" s="67">
        <v>4.38</v>
      </c>
      <c r="R115" s="68">
        <v>6.74</v>
      </c>
      <c r="S115" s="66"/>
      <c r="T115" s="65">
        <v>107</v>
      </c>
      <c r="U115" s="78">
        <v>8.15</v>
      </c>
      <c r="V115" s="65">
        <v>10</v>
      </c>
      <c r="W115" s="71">
        <f t="shared" si="1227"/>
        <v>200.5</v>
      </c>
      <c r="X115" s="86">
        <f t="shared" si="1228"/>
        <v>135</v>
      </c>
      <c r="Y115" s="67">
        <v>1.9</v>
      </c>
      <c r="Z115" s="68">
        <f t="shared" si="1218"/>
        <v>2.9</v>
      </c>
      <c r="AA115" s="67">
        <v>0</v>
      </c>
      <c r="AB115" s="68">
        <f t="shared" si="1219"/>
        <v>40</v>
      </c>
      <c r="AC115" s="67">
        <v>0</v>
      </c>
      <c r="AD115" s="68">
        <f t="shared" si="1220"/>
        <v>7.1</v>
      </c>
      <c r="AE115" s="6"/>
      <c r="AF115" s="54"/>
      <c r="AG115" s="168"/>
      <c r="AH115"/>
      <c r="AI115" s="163">
        <f t="shared" si="1222"/>
        <v>1110770000</v>
      </c>
      <c r="AJ115" s="175">
        <f t="shared" si="1235"/>
        <v>-0.30446474796559042</v>
      </c>
      <c r="AK115" s="175">
        <f t="shared" si="1236"/>
        <v>1.007327536693434E-3</v>
      </c>
      <c r="AL115" s="172">
        <f>LN(AI115/AI113)/(AE115-AE113)</f>
        <v>1.4677416041124695E-3</v>
      </c>
      <c r="AM115" s="187">
        <f t="shared" si="1237"/>
        <v>6.1230277777777689</v>
      </c>
      <c r="AN115" s="187">
        <f>AM114+AM115</f>
        <v>14.067975694444435</v>
      </c>
      <c r="AO115" s="187">
        <f t="shared" ref="AO115" si="1444">AM114+AM115</f>
        <v>14.067975694444435</v>
      </c>
      <c r="AP115" s="175"/>
      <c r="AQ115" s="189">
        <f t="shared" si="1230"/>
        <v>25.9</v>
      </c>
      <c r="AR115" s="189">
        <f t="shared" si="1231"/>
        <v>0</v>
      </c>
      <c r="AS115" s="189">
        <f t="shared" si="1232"/>
        <v>0</v>
      </c>
      <c r="AT115" s="189">
        <f t="shared" si="1233"/>
        <v>4.379999999999999</v>
      </c>
      <c r="AU115" s="189">
        <f t="shared" si="1234"/>
        <v>6.74</v>
      </c>
      <c r="AV115" s="190" t="s">
        <v>138</v>
      </c>
      <c r="AW115" s="189">
        <f t="shared" si="1239"/>
        <v>4.3000000000000007</v>
      </c>
      <c r="AX115" s="189">
        <f t="shared" si="1240"/>
        <v>0</v>
      </c>
      <c r="AY115" s="189">
        <f t="shared" si="1241"/>
        <v>0</v>
      </c>
      <c r="AZ115" s="189">
        <f t="shared" si="1242"/>
        <v>-0.38999999999999968</v>
      </c>
      <c r="BA115" s="189">
        <f t="shared" si="1243"/>
        <v>0.19000000000000128</v>
      </c>
      <c r="BB115" s="190" t="s">
        <v>138</v>
      </c>
      <c r="BC115" s="189">
        <f>(AW114+AW115)/$AN115</f>
        <v>0.73648953882886792</v>
      </c>
      <c r="BD115" s="189">
        <f>(AX114+AX115)/$AN115</f>
        <v>0</v>
      </c>
      <c r="BE115" s="189">
        <f>(AY114+AY115)/$AN115</f>
        <v>0</v>
      </c>
      <c r="BF115" s="189">
        <f>(AZ114+AZ115)/$AN115</f>
        <v>-3.8543805447189085E-2</v>
      </c>
      <c r="BG115" s="189">
        <f>(BA114+BA115)/$AN115</f>
        <v>1.4985278120266917E-2</v>
      </c>
      <c r="BH115" s="189">
        <f t="shared" ref="BH115" si="1445">(AW114+AW115)/$AN115</f>
        <v>0.73648953882886792</v>
      </c>
      <c r="BI115" s="189">
        <f t="shared" ref="BI115" si="1446">(AX114+AX115)/$AN115</f>
        <v>0</v>
      </c>
      <c r="BJ115" s="189">
        <f t="shared" ref="BJ115" si="1447">(AY114+AY115)/$AN115</f>
        <v>0</v>
      </c>
      <c r="BK115" s="189">
        <f t="shared" ref="BK115" si="1448">(AZ114+AZ115)/$AN115</f>
        <v>-3.8543805447189085E-2</v>
      </c>
      <c r="BL115" s="189">
        <f t="shared" ref="BL115" si="1449">(BA114+BA115)/$AN115</f>
        <v>1.4985278120266917E-2</v>
      </c>
      <c r="BN115" s="189">
        <v>0.36105483000801647</v>
      </c>
      <c r="BO115" s="189">
        <v>1.155503095000159</v>
      </c>
      <c r="BP115" s="189">
        <v>0.60058233197299049</v>
      </c>
      <c r="BQ115" s="189">
        <v>0</v>
      </c>
      <c r="BR115" s="189">
        <v>0</v>
      </c>
      <c r="BS115" s="189">
        <v>4.9590812116870095</v>
      </c>
      <c r="BT115" s="189">
        <v>4.4636654228959974E-2</v>
      </c>
      <c r="BU115" s="189">
        <v>5.1592139694671513</v>
      </c>
      <c r="BV115" s="189">
        <v>0.81045390380255744</v>
      </c>
      <c r="BW115" s="189">
        <v>1.6418557846067663</v>
      </c>
      <c r="BX115" s="189">
        <v>0.42710948005252292</v>
      </c>
      <c r="BY115" s="189">
        <v>0.30093930929717944</v>
      </c>
      <c r="BZ115" s="189">
        <v>1.6150848825904915</v>
      </c>
      <c r="CA115" s="189">
        <v>0.45823162190214645</v>
      </c>
      <c r="CB115" s="189">
        <v>0.74273129279256189</v>
      </c>
      <c r="CC115" s="189">
        <v>4.4791863340707856</v>
      </c>
      <c r="CD115" s="189">
        <v>0.32729395076248397</v>
      </c>
      <c r="CE115" s="189">
        <v>1.7177373594291043</v>
      </c>
      <c r="CF115" s="189">
        <v>0.48909727343240084</v>
      </c>
      <c r="CG115" s="189">
        <v>0.20178127310634339</v>
      </c>
      <c r="CH115" s="189">
        <v>0.81809848184586798</v>
      </c>
      <c r="CI115" s="189">
        <v>27.370458323904547</v>
      </c>
      <c r="CJ115" s="189">
        <v>10.660042798984227</v>
      </c>
      <c r="CK115" s="189">
        <v>0.8196773011907369</v>
      </c>
      <c r="CL115" s="189">
        <v>4.8165207945428466E-2</v>
      </c>
      <c r="CM115" s="189">
        <v>1.0489210391081654</v>
      </c>
      <c r="CN115" s="189">
        <v>3.5560842251242777</v>
      </c>
      <c r="CO115" s="189">
        <v>0.11461473867883104</v>
      </c>
      <c r="CP115" s="189">
        <v>2.2100977955516159</v>
      </c>
      <c r="CQ115" s="189">
        <v>1.1967384157503003</v>
      </c>
      <c r="CR115" s="189">
        <v>0.19992838651341086</v>
      </c>
      <c r="CS115" s="189">
        <v>1.6591978686738271</v>
      </c>
      <c r="CT115" s="189">
        <v>5.7595828275350955</v>
      </c>
      <c r="CU115" s="189">
        <v>0.34270766753031368</v>
      </c>
      <c r="CW115" s="189">
        <f t="shared" ref="CW115:DQ115" si="1450">(BN115*$W115/1000+($AB115-$AB114)*BN$18/1000)/(($W115+$AA115+$AC115)/1000)</f>
        <v>0.36105483000801647</v>
      </c>
      <c r="CX115" s="189">
        <f t="shared" si="1450"/>
        <v>1.155503095000159</v>
      </c>
      <c r="CY115" s="189">
        <f t="shared" si="1450"/>
        <v>0.60058233197299049</v>
      </c>
      <c r="CZ115" s="189">
        <f t="shared" si="1450"/>
        <v>0</v>
      </c>
      <c r="DA115" s="189">
        <f t="shared" si="1450"/>
        <v>0</v>
      </c>
      <c r="DB115" s="189">
        <f t="shared" si="1450"/>
        <v>4.9590812116870095</v>
      </c>
      <c r="DC115" s="189">
        <f t="shared" si="1450"/>
        <v>4.4636654228959967E-2</v>
      </c>
      <c r="DD115" s="189">
        <f t="shared" si="1450"/>
        <v>5.1592139694671513</v>
      </c>
      <c r="DE115" s="189">
        <f t="shared" si="1450"/>
        <v>0.81045390380255744</v>
      </c>
      <c r="DF115" s="189">
        <f t="shared" si="1450"/>
        <v>1.6418557846067663</v>
      </c>
      <c r="DG115" s="189">
        <f t="shared" si="1450"/>
        <v>0.42710948005252292</v>
      </c>
      <c r="DH115" s="189">
        <f t="shared" si="1450"/>
        <v>0.30093930929717944</v>
      </c>
      <c r="DI115" s="189">
        <f t="shared" si="1450"/>
        <v>1.6150848825904915</v>
      </c>
      <c r="DJ115" s="189">
        <f t="shared" si="1450"/>
        <v>0.45823162190214639</v>
      </c>
      <c r="DK115" s="189">
        <f t="shared" si="1450"/>
        <v>0.74273129279256189</v>
      </c>
      <c r="DL115" s="189">
        <f t="shared" si="1450"/>
        <v>4.4791863340707847</v>
      </c>
      <c r="DM115" s="189">
        <f t="shared" si="1450"/>
        <v>0.32729395076248397</v>
      </c>
      <c r="DN115" s="189">
        <f t="shared" si="1450"/>
        <v>1.7177373594291043</v>
      </c>
      <c r="DO115" s="189">
        <f t="shared" si="1450"/>
        <v>0.48909727343240084</v>
      </c>
      <c r="DP115" s="189">
        <f t="shared" si="1450"/>
        <v>0.20178127310634336</v>
      </c>
      <c r="DQ115" s="189">
        <f t="shared" si="1450"/>
        <v>0.81809848184586798</v>
      </c>
      <c r="DR115" s="195">
        <f>(CI115*$W115/1000+($AB115-$AB114)*CI$18/1000+2220*(AD115-AD114)/1000)/(($W115+$AA115+$AC115)/1000)</f>
        <v>27.370458323904543</v>
      </c>
      <c r="DS115" s="189">
        <f t="shared" ref="DS115:ED115" si="1451">(CJ115*$W115/1000+($AB115-$AB114)*CJ$18/1000)/(($W115+$AA115+$AC115)/1000)</f>
        <v>10.660042798984225</v>
      </c>
      <c r="DT115" s="189">
        <f t="shared" si="1451"/>
        <v>0.8196773011907369</v>
      </c>
      <c r="DU115" s="189">
        <f t="shared" si="1451"/>
        <v>4.8165207945428466E-2</v>
      </c>
      <c r="DV115" s="189">
        <f t="shared" si="1451"/>
        <v>1.0489210391081651</v>
      </c>
      <c r="DW115" s="189">
        <f t="shared" si="1451"/>
        <v>3.5560842251242772</v>
      </c>
      <c r="DX115" s="189">
        <f t="shared" si="1451"/>
        <v>0.11461473867883104</v>
      </c>
      <c r="DY115" s="189">
        <f t="shared" si="1451"/>
        <v>2.2100977955516155</v>
      </c>
      <c r="DZ115" s="189">
        <f t="shared" si="1451"/>
        <v>1.1967384157503003</v>
      </c>
      <c r="EA115" s="189">
        <f t="shared" si="1451"/>
        <v>0.19992838651341083</v>
      </c>
      <c r="EB115" s="189">
        <f t="shared" si="1451"/>
        <v>1.6591978686738271</v>
      </c>
      <c r="EC115" s="189">
        <f t="shared" si="1451"/>
        <v>5.7595828275350955</v>
      </c>
      <c r="ED115" s="189">
        <f t="shared" si="1451"/>
        <v>0.34270766753031362</v>
      </c>
      <c r="EE115" s="193" t="s">
        <v>64</v>
      </c>
      <c r="EF115" s="13" t="s">
        <v>28</v>
      </c>
      <c r="EG115" s="192">
        <f t="shared" ref="EG115" si="1452">BN115-CW113</f>
        <v>-1.3270416449148448E-2</v>
      </c>
      <c r="EH115" s="192">
        <f t="shared" ref="EH115" si="1453">BO115-CX113</f>
        <v>2.1212735278947958E-2</v>
      </c>
      <c r="EI115" s="192">
        <f t="shared" ref="EI115" si="1454">BP115-CY113</f>
        <v>8.1098022779224732E-2</v>
      </c>
      <c r="EJ115" s="192">
        <f t="shared" ref="EJ115" si="1455">BQ115-CZ113</f>
        <v>0</v>
      </c>
      <c r="EK115" s="192">
        <f t="shared" ref="EK115" si="1456">BR115-DA113</f>
        <v>0</v>
      </c>
      <c r="EL115" s="192">
        <f t="shared" ref="EL115" si="1457">BS115-DB113</f>
        <v>0.44504605355331339</v>
      </c>
      <c r="EM115" s="192">
        <f t="shared" ref="EM115" si="1458">BT115-DC113</f>
        <v>1.4973439616523573E-2</v>
      </c>
      <c r="EN115" s="192">
        <f t="shared" ref="EN115" si="1459">BU115-DD113</f>
        <v>0.11207754824149418</v>
      </c>
      <c r="EO115" s="192">
        <f t="shared" ref="EO115" si="1460">BV115-DE113</f>
        <v>1.9258041959916095E-2</v>
      </c>
      <c r="EP115" s="192">
        <f t="shared" ref="EP115" si="1461">BW115-DF113</f>
        <v>-3.3625517739676036E-2</v>
      </c>
      <c r="EQ115" s="192">
        <f t="shared" ref="EQ115" si="1462">BX115-DG113</f>
        <v>-0.12570346580376734</v>
      </c>
      <c r="ER115" s="192">
        <f t="shared" ref="ER115" si="1463">BY115-DH113</f>
        <v>-8.5560446349792263E-2</v>
      </c>
      <c r="ES115" s="192">
        <f t="shared" ref="ES115" si="1464">BZ115-DI113</f>
        <v>5.6090827729608383E-2</v>
      </c>
      <c r="ET115" s="192">
        <f t="shared" ref="ET115" si="1465">CA115-DJ113</f>
        <v>-2.126427970661654E-2</v>
      </c>
      <c r="EU115" s="192">
        <f t="shared" ref="EU115" si="1466">CB115-DK113</f>
        <v>4.1611497562949906E-2</v>
      </c>
      <c r="EV115" s="192">
        <f t="shared" ref="EV115" si="1467">CC115-DL113</f>
        <v>-8.8582653327236471E-2</v>
      </c>
      <c r="EW115" s="192">
        <f t="shared" ref="EW115" si="1468">CD115-DM113</f>
        <v>5.2553757867851381E-2</v>
      </c>
      <c r="EX115" s="192">
        <f t="shared" ref="EX115" si="1469">CE115-DN113</f>
        <v>5.960219248265175E-2</v>
      </c>
      <c r="EY115" s="192">
        <f t="shared" ref="EY115" si="1470">CF115-DO113</f>
        <v>-3.8234849620917943E-2</v>
      </c>
      <c r="EZ115" s="192">
        <f t="shared" ref="EZ115" si="1471">CG115-DP113</f>
        <v>-5.6835128275878055E-3</v>
      </c>
      <c r="FA115" s="192">
        <f t="shared" ref="FA115" si="1472">CH115-DQ113</f>
        <v>-8.2758708765500288E-2</v>
      </c>
      <c r="FB115" s="196">
        <f>CI115-DR113</f>
        <v>-9.7641521990036004</v>
      </c>
      <c r="FC115" s="192">
        <f t="shared" ref="FC115" si="1473">CJ115-DS113</f>
        <v>2.3380067317868516</v>
      </c>
      <c r="FD115" s="192">
        <f t="shared" ref="FD115" si="1474">CK115-DT113</f>
        <v>5.7796555315891673E-2</v>
      </c>
      <c r="FE115" s="192">
        <f t="shared" ref="FE115" si="1475">CL115-DU113</f>
        <v>6.6176762639526959E-3</v>
      </c>
      <c r="FF115" s="192">
        <f t="shared" ref="FF115" si="1476">CM115-DV113</f>
        <v>5.8320920128738907E-2</v>
      </c>
      <c r="FG115" s="192">
        <f t="shared" ref="FG115" si="1477">CN115-DW113</f>
        <v>-0.16726420003900166</v>
      </c>
      <c r="FH115" s="192">
        <f t="shared" ref="FH115" si="1478">CO115-DX113</f>
        <v>-3.1137846174801587E-3</v>
      </c>
      <c r="FI115" s="192">
        <f t="shared" ref="FI115" si="1479">CP115-DY113</f>
        <v>0.19539829649664853</v>
      </c>
      <c r="FJ115" s="192">
        <f t="shared" ref="FJ115" si="1480">CQ115-DZ113</f>
        <v>4.392681652529995E-2</v>
      </c>
      <c r="FK115" s="192">
        <f t="shared" ref="FK115" si="1481">CR115-EA113</f>
        <v>-1.612925690310843E-2</v>
      </c>
      <c r="FL115" s="192">
        <f t="shared" ref="FL115" si="1482">CS115-EB113</f>
        <v>1.1859606954748889</v>
      </c>
      <c r="FM115" s="192">
        <f t="shared" ref="FM115" si="1483">CT115-EC113</f>
        <v>0.71882943981028991</v>
      </c>
      <c r="FN115" s="192">
        <f t="shared" ref="FN115" si="1484">CU115-ED113</f>
        <v>6.8354080334592227E-2</v>
      </c>
      <c r="FO115" s="200">
        <f>BA114+BA115</f>
        <v>0.21081252837040498</v>
      </c>
    </row>
    <row r="116" spans="1:171" ht="13.5" x14ac:dyDescent="0.25">
      <c r="A116" s="19" t="s">
        <v>65</v>
      </c>
      <c r="B116" s="12" t="s">
        <v>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6"/>
      <c r="AH116"/>
      <c r="AI116" s="176"/>
      <c r="AJ116" s="173"/>
      <c r="AK116" s="173"/>
      <c r="AL116" s="166"/>
      <c r="AM116" s="186"/>
      <c r="AN116" s="186"/>
      <c r="AO116" s="186"/>
      <c r="AP116" s="173"/>
      <c r="AQ116" s="188"/>
      <c r="AR116" s="188"/>
      <c r="AS116" s="188"/>
      <c r="AT116" s="188"/>
      <c r="AU116" s="188"/>
      <c r="AW116" s="188"/>
      <c r="AX116" s="188"/>
      <c r="AY116" s="188"/>
      <c r="AZ116" s="188"/>
      <c r="BA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  <c r="CW116" s="188"/>
      <c r="CX116" s="188"/>
      <c r="CY116" s="188"/>
      <c r="CZ116" s="188"/>
      <c r="DA116" s="188"/>
      <c r="DB116" s="188"/>
      <c r="DC116" s="188"/>
      <c r="DD116" s="188"/>
      <c r="DE116" s="188"/>
      <c r="DF116" s="188"/>
      <c r="DG116" s="188"/>
      <c r="DH116" s="188"/>
      <c r="DI116" s="188"/>
      <c r="DJ116" s="188"/>
      <c r="DK116" s="188"/>
      <c r="DL116" s="188"/>
      <c r="DM116" s="188"/>
      <c r="DN116" s="188"/>
      <c r="DO116" s="188"/>
      <c r="DP116" s="188"/>
      <c r="DQ116" s="188"/>
      <c r="DR116" s="194"/>
      <c r="DS116" s="188"/>
      <c r="DT116" s="188"/>
      <c r="DU116" s="188"/>
      <c r="DV116" s="188"/>
      <c r="DW116" s="188"/>
      <c r="DX116" s="188"/>
      <c r="DY116" s="188"/>
      <c r="DZ116" s="188"/>
      <c r="EA116" s="188"/>
      <c r="EB116" s="188"/>
      <c r="EC116" s="188"/>
      <c r="ED116" s="188"/>
      <c r="EE116" s="193" t="s">
        <v>65</v>
      </c>
      <c r="EF116" s="197"/>
      <c r="EG116" s="188"/>
      <c r="EH116" s="188"/>
      <c r="EI116" s="188"/>
      <c r="EJ116" s="188"/>
      <c r="EK116" s="188"/>
      <c r="EL116" s="188"/>
      <c r="EM116" s="188"/>
      <c r="EN116" s="188"/>
      <c r="EO116" s="188"/>
      <c r="EP116" s="188"/>
      <c r="EQ116" s="188"/>
      <c r="ER116" s="188"/>
      <c r="ES116" s="188"/>
      <c r="ET116" s="188"/>
      <c r="EU116" s="188"/>
      <c r="EV116" s="188"/>
      <c r="EW116" s="188"/>
      <c r="EX116" s="188"/>
      <c r="EY116" s="188"/>
      <c r="EZ116" s="188"/>
      <c r="FA116" s="188"/>
      <c r="FB116" s="194"/>
      <c r="FC116" s="188"/>
      <c r="FD116" s="188"/>
      <c r="FE116" s="188"/>
      <c r="FF116" s="188"/>
      <c r="FG116" s="188"/>
      <c r="FH116" s="188"/>
      <c r="FI116" s="188"/>
      <c r="FJ116" s="188"/>
      <c r="FK116" s="188"/>
      <c r="FL116" s="188"/>
      <c r="FM116" s="188"/>
      <c r="FN116" s="188"/>
      <c r="FO116" s="198"/>
    </row>
    <row r="117" spans="1:171" x14ac:dyDescent="0.2">
      <c r="A117" s="19" t="s">
        <v>65</v>
      </c>
      <c r="B117" s="12" t="s">
        <v>45</v>
      </c>
      <c r="C117" s="28">
        <v>42410</v>
      </c>
      <c r="D117" s="29">
        <v>0.83472222222222225</v>
      </c>
      <c r="E117" s="10">
        <f>F117*24</f>
        <v>0</v>
      </c>
      <c r="F117" s="74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5">
        <v>8.99</v>
      </c>
      <c r="V117" s="60">
        <v>4</v>
      </c>
      <c r="W117" s="71">
        <f>W116-V116+Y117+AA117+AC117</f>
        <v>272</v>
      </c>
      <c r="X117" s="85">
        <f>SUM(V117,X116)</f>
        <v>7.5</v>
      </c>
      <c r="Y117" s="33">
        <v>0</v>
      </c>
      <c r="Z117" s="33">
        <f t="shared" ref="Z117:Z131" si="1485">SUM(Y117,Z116)</f>
        <v>0</v>
      </c>
      <c r="AA117" s="33">
        <v>0</v>
      </c>
      <c r="AB117" s="33">
        <f t="shared" ref="AB117:AB131" si="1486">SUM(AA117,AB116)</f>
        <v>0</v>
      </c>
      <c r="AC117" s="61">
        <v>0</v>
      </c>
      <c r="AD117" s="33">
        <f t="shared" ref="AD117:AD131" si="1487">SUM(AC117,AD116)</f>
        <v>0</v>
      </c>
      <c r="AE117" s="4">
        <f t="shared" ref="AE117:AE130" si="1488">F117*24</f>
        <v>0</v>
      </c>
      <c r="AF117" s="54"/>
      <c r="AG117" s="167"/>
      <c r="AH117"/>
      <c r="AI117" s="22">
        <f t="shared" ref="AI117:AI131" si="1489">G117*W117*1000000</f>
        <v>69088000</v>
      </c>
      <c r="AJ117" s="174"/>
      <c r="AK117" s="174"/>
      <c r="AL117" s="167"/>
      <c r="AM117" s="187"/>
      <c r="AN117" s="187"/>
      <c r="AO117" s="187"/>
      <c r="AP117" s="174"/>
      <c r="AQ117" s="189">
        <f>(N117*W117/1000+AC117*2220/1000+AA117*180.15/1000)/((W117+AA117+AC117)/1000)</f>
        <v>31.499999999999996</v>
      </c>
      <c r="AR117" s="189">
        <f>(O117*W117/1000)/((W117+AA117+AC117)/1000)</f>
        <v>0</v>
      </c>
      <c r="AS117" s="189">
        <f>(P117*W117/1000)/((W117+AA117+AC117)/1000)</f>
        <v>5.95</v>
      </c>
      <c r="AT117" s="189">
        <f>(Q117*W117/1000+AA117*4.16/1000)/((W117+AA117+AC117)/1000)</f>
        <v>2.09</v>
      </c>
      <c r="AU117" s="189">
        <f>(R117*W117/1000)/((W117+AA117+AC117)/1000)</f>
        <v>1.7899999999999998</v>
      </c>
      <c r="AW117" s="189"/>
      <c r="AX117" s="189"/>
      <c r="AY117" s="189"/>
      <c r="AZ117" s="189"/>
      <c r="BA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N117" s="189">
        <v>0</v>
      </c>
      <c r="BO117" s="189">
        <v>2.1127902992706118</v>
      </c>
      <c r="BP117" s="189">
        <v>1.4733862853164548</v>
      </c>
      <c r="BQ117" s="189">
        <v>6.2200586009180201</v>
      </c>
      <c r="BR117" s="189">
        <v>0.18730616717362714</v>
      </c>
      <c r="BS117" s="189">
        <v>1.9188647573486772</v>
      </c>
      <c r="BT117" s="189">
        <v>7.7628101332409045</v>
      </c>
      <c r="BU117" s="189">
        <v>0</v>
      </c>
      <c r="BV117" s="189">
        <v>1.0891966046299555</v>
      </c>
      <c r="BW117" s="189">
        <v>1.3661159862187955</v>
      </c>
      <c r="BX117" s="189">
        <v>2.49253998820517</v>
      </c>
      <c r="BY117" s="189">
        <v>3.6725810144888693</v>
      </c>
      <c r="BZ117" s="189">
        <v>2.8504029189540003</v>
      </c>
      <c r="CA117" s="189">
        <v>0.85538449120477444</v>
      </c>
      <c r="CB117" s="189">
        <v>1.3739029547242867</v>
      </c>
      <c r="CC117" s="189">
        <v>5.1462421944583872</v>
      </c>
      <c r="CD117" s="189">
        <v>5.300439402611385</v>
      </c>
      <c r="CE117" s="189">
        <v>2.8545569521658614</v>
      </c>
      <c r="CF117" s="189">
        <v>0.94723327784282763</v>
      </c>
      <c r="CG117" s="189">
        <v>0.85272116250066776</v>
      </c>
      <c r="CH117" s="189">
        <v>2.9385569087674379</v>
      </c>
      <c r="CI117" s="189">
        <v>35.09880922142127</v>
      </c>
      <c r="CJ117" s="189">
        <v>0.1166371515807705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1.0812175265763382</v>
      </c>
      <c r="CS117" s="189">
        <v>0.10802637737039696</v>
      </c>
      <c r="CT117" s="189">
        <v>0.73112423223383505</v>
      </c>
      <c r="CU117" s="189">
        <v>0</v>
      </c>
      <c r="CW117" s="189">
        <f t="shared" ref="CW117:DQ117" si="1490">(BN117*$W117/1000+($AB118-$AB116)*BN$18/1000)/(($W117+$AA117+$AC117)/1000)</f>
        <v>0</v>
      </c>
      <c r="CX117" s="189">
        <f t="shared" si="1490"/>
        <v>2.1127902992706118</v>
      </c>
      <c r="CY117" s="189">
        <f t="shared" si="1490"/>
        <v>1.4733862853164548</v>
      </c>
      <c r="CZ117" s="189">
        <f t="shared" si="1490"/>
        <v>6.2200586009180201</v>
      </c>
      <c r="DA117" s="189">
        <f t="shared" si="1490"/>
        <v>0.18730616717362714</v>
      </c>
      <c r="DB117" s="189">
        <f t="shared" si="1490"/>
        <v>1.9188647573486772</v>
      </c>
      <c r="DC117" s="189">
        <f t="shared" si="1490"/>
        <v>7.7628101332409054</v>
      </c>
      <c r="DD117" s="189">
        <f t="shared" si="1490"/>
        <v>0</v>
      </c>
      <c r="DE117" s="189">
        <f t="shared" si="1490"/>
        <v>1.0891966046299553</v>
      </c>
      <c r="DF117" s="189">
        <f t="shared" si="1490"/>
        <v>1.3661159862187953</v>
      </c>
      <c r="DG117" s="189">
        <f t="shared" si="1490"/>
        <v>2.49253998820517</v>
      </c>
      <c r="DH117" s="189">
        <f t="shared" si="1490"/>
        <v>3.6725810144888689</v>
      </c>
      <c r="DI117" s="189">
        <f t="shared" si="1490"/>
        <v>2.8504029189540003</v>
      </c>
      <c r="DJ117" s="189">
        <f t="shared" si="1490"/>
        <v>0.85538449120477433</v>
      </c>
      <c r="DK117" s="189">
        <f t="shared" si="1490"/>
        <v>1.3739029547242867</v>
      </c>
      <c r="DL117" s="189">
        <f t="shared" si="1490"/>
        <v>5.1462421944583863</v>
      </c>
      <c r="DM117" s="189">
        <f t="shared" si="1490"/>
        <v>5.300439402611385</v>
      </c>
      <c r="DN117" s="189">
        <f t="shared" si="1490"/>
        <v>2.8545569521658614</v>
      </c>
      <c r="DO117" s="189">
        <f t="shared" si="1490"/>
        <v>0.9472332778428274</v>
      </c>
      <c r="DP117" s="189">
        <f t="shared" si="1490"/>
        <v>0.85272116250066765</v>
      </c>
      <c r="DQ117" s="189">
        <f t="shared" si="1490"/>
        <v>2.9385569087674375</v>
      </c>
      <c r="DR117" s="195">
        <f>(CI117*$W117/1000+($AB118-$AB116)*CI$18/1000+2220*(AD118-AD116)/1000)/(($W117+$AA117+$AC117)/1000)</f>
        <v>35.098809221421263</v>
      </c>
      <c r="DS117" s="189">
        <f t="shared" ref="DS117:ED117" si="1491">(CJ117*$W117/1000+($AB118-$AB116)*CJ$18/1000)/(($W117+$AA117+$AC117)/1000)</f>
        <v>0.11663715158077048</v>
      </c>
      <c r="DT117" s="189">
        <f t="shared" si="1491"/>
        <v>0</v>
      </c>
      <c r="DU117" s="189">
        <f t="shared" si="1491"/>
        <v>0</v>
      </c>
      <c r="DV117" s="189">
        <f t="shared" si="1491"/>
        <v>0</v>
      </c>
      <c r="DW117" s="189">
        <f t="shared" si="1491"/>
        <v>0</v>
      </c>
      <c r="DX117" s="189">
        <f t="shared" si="1491"/>
        <v>0</v>
      </c>
      <c r="DY117" s="189">
        <f t="shared" si="1491"/>
        <v>0</v>
      </c>
      <c r="DZ117" s="189">
        <f t="shared" si="1491"/>
        <v>0</v>
      </c>
      <c r="EA117" s="189">
        <f t="shared" si="1491"/>
        <v>1.0812175265763382</v>
      </c>
      <c r="EB117" s="189">
        <f t="shared" si="1491"/>
        <v>0.10802637737039694</v>
      </c>
      <c r="EC117" s="189">
        <f t="shared" si="1491"/>
        <v>0.73112423223383505</v>
      </c>
      <c r="ED117" s="189">
        <f t="shared" si="1491"/>
        <v>0</v>
      </c>
      <c r="EE117" s="193" t="s">
        <v>65</v>
      </c>
      <c r="EF117" s="12" t="s">
        <v>45</v>
      </c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95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6"/>
    </row>
    <row r="118" spans="1:171" x14ac:dyDescent="0.2">
      <c r="A118" s="19" t="s">
        <v>65</v>
      </c>
      <c r="B118" s="12" t="s">
        <v>4</v>
      </c>
      <c r="C118" s="28">
        <v>42411</v>
      </c>
      <c r="D118" s="29">
        <v>0.41666666666666669</v>
      </c>
      <c r="E118" s="10">
        <f>F118*24</f>
        <v>13.966666666666665</v>
      </c>
      <c r="F118" s="76">
        <f t="shared" ref="F118:F131" si="1492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1493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5">
        <v>8.9600000000000009</v>
      </c>
      <c r="V118" s="60">
        <v>4</v>
      </c>
      <c r="W118" s="71">
        <f t="shared" ref="W118:W131" si="1494">W117-V117+Y118+AA118+AC118</f>
        <v>268</v>
      </c>
      <c r="X118" s="85">
        <f t="shared" ref="X118:X131" si="1495">SUM(V118,X117)</f>
        <v>11.5</v>
      </c>
      <c r="Y118" s="33">
        <v>0</v>
      </c>
      <c r="Z118" s="33">
        <f t="shared" si="1485"/>
        <v>0</v>
      </c>
      <c r="AA118" s="33">
        <v>0</v>
      </c>
      <c r="AB118" s="33">
        <f t="shared" si="1486"/>
        <v>0</v>
      </c>
      <c r="AC118" s="33">
        <v>0</v>
      </c>
      <c r="AD118" s="33">
        <f t="shared" si="1487"/>
        <v>0</v>
      </c>
      <c r="AE118" s="22">
        <f t="shared" si="1488"/>
        <v>13.966666666666665</v>
      </c>
      <c r="AF118" s="54">
        <f t="shared" ref="AF118:AF130" si="1496">((AE118-AE117)*LN(2)/LN(G118/G117))</f>
        <v>19.069347520791993</v>
      </c>
      <c r="AG118" s="167">
        <f t="shared" si="1057"/>
        <v>3.6348762316287017E-2</v>
      </c>
      <c r="AH118"/>
      <c r="AI118" s="22">
        <f t="shared" si="1489"/>
        <v>113095999.99999999</v>
      </c>
      <c r="AJ118" s="174">
        <f>LN(AI118/AI117)</f>
        <v>0.49285596123233449</v>
      </c>
      <c r="AK118" s="174">
        <f>LN(AI118/AI117)/(AE118-AE117)</f>
        <v>3.5288016317350922E-2</v>
      </c>
      <c r="AL118" s="167"/>
      <c r="AM118" s="187">
        <f>(G117+G118)/2*(E118-E117)/24</f>
        <v>0.19669722222222219</v>
      </c>
      <c r="AN118" s="187"/>
      <c r="AO118" s="187"/>
      <c r="AP118" s="174"/>
      <c r="AQ118" s="189">
        <f t="shared" ref="AQ118:AQ131" si="1497">(N118*W118/1000+AC118*2220/1000+AA118*180.15/1000)/((W118+AA118+AC118)/1000)</f>
        <v>29.4</v>
      </c>
      <c r="AR118" s="189">
        <f t="shared" ref="AR118:AR131" si="1498">(O118*W118/1000)/((W118+AA118+AC118)/1000)</f>
        <v>0</v>
      </c>
      <c r="AS118" s="189">
        <f t="shared" ref="AS118:AS131" si="1499">(P118*W118/1000)/((W118+AA118+AC118)/1000)</f>
        <v>5.68</v>
      </c>
      <c r="AT118" s="189">
        <f t="shared" ref="AT118:AT131" si="1500">(Q118*W118/1000+AA118*4.16/1000)/((W118+AA118+AC118)/1000)</f>
        <v>1.86</v>
      </c>
      <c r="AU118" s="189">
        <f t="shared" ref="AU118:AU131" si="1501">(R118*W118/1000)/((W118+AA118+AC118)/1000)</f>
        <v>2.4300000000000002</v>
      </c>
      <c r="AV118" s="190" t="s">
        <v>125</v>
      </c>
      <c r="AW118" s="189">
        <f>-(N118-AQ117)</f>
        <v>2.0999999999999979</v>
      </c>
      <c r="AX118" s="189">
        <f>(O118-AR117)</f>
        <v>0</v>
      </c>
      <c r="AY118" s="189">
        <f>-(P118-AS117)</f>
        <v>0.27000000000000046</v>
      </c>
      <c r="AZ118" s="189">
        <f>-(Q118-AT117)</f>
        <v>0.22999999999999976</v>
      </c>
      <c r="BA118" s="189">
        <f>(R118-AU117)</f>
        <v>0.64000000000000035</v>
      </c>
      <c r="BB118" s="190" t="s">
        <v>125</v>
      </c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95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193" t="s">
        <v>65</v>
      </c>
      <c r="EF118" s="12" t="s">
        <v>4</v>
      </c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95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6"/>
    </row>
    <row r="119" spans="1:171" x14ac:dyDescent="0.2">
      <c r="A119" s="19" t="s">
        <v>65</v>
      </c>
      <c r="B119" s="24" t="s">
        <v>16</v>
      </c>
      <c r="C119" s="28">
        <v>42412</v>
      </c>
      <c r="D119" s="29">
        <v>0.47013888888888888</v>
      </c>
      <c r="E119" s="10">
        <f>F119*24</f>
        <v>39.25</v>
      </c>
      <c r="F119" s="76">
        <f t="shared" si="1492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1493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5">
        <v>8.8699999999999992</v>
      </c>
      <c r="V119" s="60">
        <v>39</v>
      </c>
      <c r="W119" s="71">
        <f t="shared" si="1494"/>
        <v>264</v>
      </c>
      <c r="X119" s="85">
        <f t="shared" si="1495"/>
        <v>50.5</v>
      </c>
      <c r="Y119" s="33">
        <v>0</v>
      </c>
      <c r="Z119" s="33">
        <f t="shared" si="1485"/>
        <v>0</v>
      </c>
      <c r="AA119" s="33">
        <v>0</v>
      </c>
      <c r="AB119" s="33">
        <f t="shared" si="1486"/>
        <v>0</v>
      </c>
      <c r="AC119" s="33">
        <v>0</v>
      </c>
      <c r="AD119" s="33">
        <f t="shared" si="1487"/>
        <v>0</v>
      </c>
      <c r="AE119" s="22">
        <f t="shared" si="1488"/>
        <v>39.25</v>
      </c>
      <c r="AF119" s="54">
        <f t="shared" si="1496"/>
        <v>18.468289978218298</v>
      </c>
      <c r="AG119" s="167">
        <f t="shared" si="1057"/>
        <v>3.753174665209668E-2</v>
      </c>
      <c r="AH119"/>
      <c r="AI119" s="22">
        <f t="shared" si="1489"/>
        <v>287760000.00000006</v>
      </c>
      <c r="AJ119" s="174">
        <f t="shared" ref="AJ119:AJ131" si="1502">LN(AI119/AI118)</f>
        <v>0.93388978382263732</v>
      </c>
      <c r="AK119" s="174">
        <f t="shared" ref="AK119:AK131" si="1503">LN(AI119/AI118)/(AE119-AE118)</f>
        <v>3.6936972333130015E-2</v>
      </c>
      <c r="AL119" s="172">
        <f>LN(AI119/AI117)/(AE119-AE117)</f>
        <v>3.6350210065094826E-2</v>
      </c>
      <c r="AM119" s="187">
        <f t="shared" ref="AM119:AM131" si="1504">(G118+G119)/2*(E119-E118)/24</f>
        <v>0.79642500000000005</v>
      </c>
      <c r="AN119" s="187">
        <f>AM118+AM119</f>
        <v>0.99312222222222224</v>
      </c>
      <c r="AO119" s="187">
        <f t="shared" ref="AO119" si="1505">AM118+AM119</f>
        <v>0.99312222222222224</v>
      </c>
      <c r="AP119" s="174"/>
      <c r="AQ119" s="189">
        <f t="shared" si="1497"/>
        <v>29.5</v>
      </c>
      <c r="AR119" s="189">
        <f t="shared" si="1498"/>
        <v>0</v>
      </c>
      <c r="AS119" s="189">
        <f t="shared" si="1499"/>
        <v>4.59</v>
      </c>
      <c r="AT119" s="189">
        <f t="shared" si="1500"/>
        <v>1.88</v>
      </c>
      <c r="AU119" s="189">
        <f t="shared" si="1501"/>
        <v>3.76</v>
      </c>
      <c r="AV119" s="190" t="s">
        <v>127</v>
      </c>
      <c r="AW119" s="189">
        <f t="shared" ref="AW119:AW131" si="1506">-(N119-AQ118)</f>
        <v>-0.10000000000000142</v>
      </c>
      <c r="AX119" s="189">
        <f t="shared" ref="AX119:AX131" si="1507">(O119-AR118)</f>
        <v>0</v>
      </c>
      <c r="AY119" s="189">
        <f t="shared" ref="AY119:AY131" si="1508">-(P119-AS118)</f>
        <v>1.0899999999999999</v>
      </c>
      <c r="AZ119" s="189">
        <f t="shared" ref="AZ119:AZ131" si="1509">-(Q119-AT118)</f>
        <v>-1.9999999999999796E-2</v>
      </c>
      <c r="BA119" s="189">
        <f t="shared" ref="BA119:BA131" si="1510">(R119-AU118)</f>
        <v>1.3299999999999996</v>
      </c>
      <c r="BB119" s="190" t="s">
        <v>127</v>
      </c>
      <c r="BC119" s="189">
        <f>(AW118+AW119)/$AN119</f>
        <v>2.0138508184065929</v>
      </c>
      <c r="BD119" s="189">
        <f>(AX118+AX119)/$AN119</f>
        <v>0</v>
      </c>
      <c r="BE119" s="189">
        <f>(AY118+AY119)/$AN119</f>
        <v>1.3694185565164858</v>
      </c>
      <c r="BF119" s="189">
        <f>(AZ118+AZ119)/$AN119</f>
        <v>0.21145433593269258</v>
      </c>
      <c r="BG119" s="189">
        <f>(BA118+BA119)/$AN119</f>
        <v>1.9836430561304974</v>
      </c>
      <c r="BH119" s="189">
        <f t="shared" ref="BH119" si="1511">(AW118+AW119)/$AN119</f>
        <v>2.0138508184065929</v>
      </c>
      <c r="BI119" s="189">
        <f t="shared" ref="BI119" si="1512">(AX118+AX119)/$AN119</f>
        <v>0</v>
      </c>
      <c r="BJ119" s="189">
        <f t="shared" ref="BJ119" si="1513">(AY118+AY119)/$AN119</f>
        <v>1.3694185565164858</v>
      </c>
      <c r="BK119" s="189">
        <f t="shared" ref="BK119" si="1514">(AZ118+AZ119)/$AN119</f>
        <v>0.21145433593269258</v>
      </c>
      <c r="BL119" s="189">
        <f t="shared" ref="BL119" si="1515">(BA118+BA119)/$AN119</f>
        <v>1.9836430561304974</v>
      </c>
      <c r="BN119" s="189">
        <v>1.0166975336608712</v>
      </c>
      <c r="BO119" s="189">
        <v>1.979428965753417</v>
      </c>
      <c r="BP119" s="189">
        <v>1.6126747802978452</v>
      </c>
      <c r="BQ119" s="189">
        <v>4.4147371721278033</v>
      </c>
      <c r="BR119" s="189">
        <v>0.12365970992267315</v>
      </c>
      <c r="BS119" s="189">
        <v>1.9807324371825892</v>
      </c>
      <c r="BT119" s="189">
        <v>4.860931645533741</v>
      </c>
      <c r="BU119" s="189">
        <v>0.19998906496690805</v>
      </c>
      <c r="BV119" s="189">
        <v>1.015022211925124</v>
      </c>
      <c r="BW119" s="189">
        <v>1.3502746583793719</v>
      </c>
      <c r="BX119" s="189">
        <v>2.4403732172499932</v>
      </c>
      <c r="BY119" s="189">
        <v>3.5657408279816605</v>
      </c>
      <c r="BZ119" s="189">
        <v>2.6723387994094407</v>
      </c>
      <c r="CA119" s="189">
        <v>0.76077180019254242</v>
      </c>
      <c r="CB119" s="189">
        <v>1.3723612686081623</v>
      </c>
      <c r="CC119" s="189">
        <v>5.6289719531165776</v>
      </c>
      <c r="CD119" s="189">
        <v>4.1979755684640701</v>
      </c>
      <c r="CE119" s="189">
        <v>2.6879742465390097</v>
      </c>
      <c r="CF119" s="189">
        <v>0.91975593520012489</v>
      </c>
      <c r="CG119" s="189">
        <v>0.83891821966902869</v>
      </c>
      <c r="CH119" s="189">
        <v>2.8496671673450282</v>
      </c>
      <c r="CI119" s="189">
        <v>35.686099428006571</v>
      </c>
      <c r="CJ119" s="189">
        <v>0.28487317992656103</v>
      </c>
      <c r="CK119" s="189">
        <v>6.7931264414014716E-2</v>
      </c>
      <c r="CL119" s="189">
        <v>0</v>
      </c>
      <c r="CM119" s="189">
        <v>0</v>
      </c>
      <c r="CN119" s="189">
        <v>0.6132846111465895</v>
      </c>
      <c r="CO119" s="189">
        <v>0</v>
      </c>
      <c r="CP119" s="189">
        <v>0</v>
      </c>
      <c r="CQ119" s="189">
        <v>0</v>
      </c>
      <c r="CR119" s="189">
        <v>1.6087595283225049</v>
      </c>
      <c r="CS119" s="189">
        <v>1.66380331235781</v>
      </c>
      <c r="CT119" s="189">
        <v>2.1370911527401963</v>
      </c>
      <c r="CU119" s="189">
        <v>0</v>
      </c>
      <c r="CW119" s="189">
        <f t="shared" ref="CW119:DQ119" si="1516">(BN119*$W119/1000+($AB120-$AB118)*BN$18/1000)/(($W119+$AA119+$AC119)/1000)</f>
        <v>1.0270753525139273</v>
      </c>
      <c r="CX119" s="189">
        <f t="shared" si="1516"/>
        <v>2.0721802761438983</v>
      </c>
      <c r="CY119" s="189">
        <f t="shared" si="1516"/>
        <v>1.6782265555889488</v>
      </c>
      <c r="CZ119" s="189">
        <f t="shared" si="1516"/>
        <v>4.678401855044986</v>
      </c>
      <c r="DA119" s="189">
        <f t="shared" si="1516"/>
        <v>0.13335809431120138</v>
      </c>
      <c r="DB119" s="189">
        <f t="shared" si="1516"/>
        <v>2.0437938234337514</v>
      </c>
      <c r="DC119" s="189">
        <f t="shared" si="1516"/>
        <v>4.860931645533741</v>
      </c>
      <c r="DD119" s="189">
        <f t="shared" si="1516"/>
        <v>0.20768677858114026</v>
      </c>
      <c r="DE119" s="189">
        <f t="shared" si="1516"/>
        <v>1.0628955841105598</v>
      </c>
      <c r="DF119" s="189">
        <f t="shared" si="1516"/>
        <v>1.3824895025835373</v>
      </c>
      <c r="DG119" s="189">
        <f t="shared" si="1516"/>
        <v>2.5706881360726301</v>
      </c>
      <c r="DH119" s="189">
        <f t="shared" si="1516"/>
        <v>3.7451958134807333</v>
      </c>
      <c r="DI119" s="189">
        <f t="shared" si="1516"/>
        <v>2.806087485147482</v>
      </c>
      <c r="DJ119" s="189">
        <f t="shared" si="1516"/>
        <v>0.81638877290973522</v>
      </c>
      <c r="DK119" s="189">
        <f t="shared" si="1516"/>
        <v>1.4318235442323215</v>
      </c>
      <c r="DL119" s="189">
        <f t="shared" si="1516"/>
        <v>5.7957779432523422</v>
      </c>
      <c r="DM119" s="189">
        <f t="shared" si="1516"/>
        <v>4.4264375340946609</v>
      </c>
      <c r="DN119" s="189">
        <f t="shared" si="1516"/>
        <v>2.7960095947717343</v>
      </c>
      <c r="DO119" s="189">
        <f t="shared" si="1516"/>
        <v>0.9710725656542929</v>
      </c>
      <c r="DP119" s="189">
        <f t="shared" si="1516"/>
        <v>0.86682942816647701</v>
      </c>
      <c r="DQ119" s="189">
        <f t="shared" si="1516"/>
        <v>2.9748679382969834</v>
      </c>
      <c r="DR119" s="195">
        <f>(CI119*$W119/1000+($AB120-$AB118)*CI$18/1000+2220*(AD120-AD118)/1000)/(($W119+$AA119+$AC119)/1000)</f>
        <v>47.665618675856152</v>
      </c>
      <c r="DS119" s="189">
        <f t="shared" ref="DS119:ED119" si="1517">(CJ119*$W119/1000+($AB120-$AB118)*CJ$18/1000)/(($W119+$AA119+$AC119)/1000)</f>
        <v>0.29838235760727988</v>
      </c>
      <c r="DT119" s="189">
        <f t="shared" si="1517"/>
        <v>6.7931264414014716E-2</v>
      </c>
      <c r="DU119" s="189">
        <f t="shared" si="1517"/>
        <v>8.0424100331522269E-4</v>
      </c>
      <c r="DV119" s="189">
        <f t="shared" si="1517"/>
        <v>0</v>
      </c>
      <c r="DW119" s="189">
        <f t="shared" si="1517"/>
        <v>0.6132846111465895</v>
      </c>
      <c r="DX119" s="189">
        <f t="shared" si="1517"/>
        <v>0</v>
      </c>
      <c r="DY119" s="189">
        <f t="shared" si="1517"/>
        <v>0</v>
      </c>
      <c r="DZ119" s="189">
        <f t="shared" si="1517"/>
        <v>0</v>
      </c>
      <c r="EA119" s="189">
        <f t="shared" si="1517"/>
        <v>1.6535749747027348</v>
      </c>
      <c r="EB119" s="189">
        <f t="shared" si="1517"/>
        <v>1.6654730403997029</v>
      </c>
      <c r="EC119" s="189">
        <f t="shared" si="1517"/>
        <v>2.1370911527401963</v>
      </c>
      <c r="ED119" s="189">
        <f t="shared" si="1517"/>
        <v>0</v>
      </c>
      <c r="EE119" s="193" t="s">
        <v>65</v>
      </c>
      <c r="EF119" s="12" t="s">
        <v>16</v>
      </c>
      <c r="EG119" s="189">
        <f t="shared" ref="EG119" si="1518">BN119-CW117</f>
        <v>1.0166975336608712</v>
      </c>
      <c r="EH119" s="189">
        <f t="shared" ref="EH119" si="1519">BO119-CX117</f>
        <v>-0.13336133351719481</v>
      </c>
      <c r="EI119" s="189">
        <f t="shared" ref="EI119" si="1520">BP119-CY117</f>
        <v>0.1392884949813904</v>
      </c>
      <c r="EJ119" s="189">
        <f t="shared" ref="EJ119" si="1521">BQ119-CZ117</f>
        <v>-1.8053214287902168</v>
      </c>
      <c r="EK119" s="189">
        <f t="shared" ref="EK119" si="1522">BR119-DA117</f>
        <v>-6.3646457250953983E-2</v>
      </c>
      <c r="EL119" s="189">
        <f t="shared" ref="EL119" si="1523">BS119-DB117</f>
        <v>6.1867679833911948E-2</v>
      </c>
      <c r="EM119" s="189">
        <f t="shared" ref="EM119" si="1524">BT119-DC117</f>
        <v>-2.9018784877071644</v>
      </c>
      <c r="EN119" s="189">
        <f t="shared" ref="EN119" si="1525">BU119-DD117</f>
        <v>0.19998906496690805</v>
      </c>
      <c r="EO119" s="189">
        <f t="shared" ref="EO119" si="1526">BV119-DE117</f>
        <v>-7.4174392704831282E-2</v>
      </c>
      <c r="EP119" s="189">
        <f t="shared" ref="EP119" si="1527">BW119-DF117</f>
        <v>-1.584132783942338E-2</v>
      </c>
      <c r="EQ119" s="189">
        <f t="shared" ref="EQ119" si="1528">BX119-DG117</f>
        <v>-5.2166770955176744E-2</v>
      </c>
      <c r="ER119" s="189">
        <f t="shared" ref="ER119" si="1529">BY119-DH117</f>
        <v>-0.10684018650720839</v>
      </c>
      <c r="ES119" s="189">
        <f t="shared" ref="ES119" si="1530">BZ119-DI117</f>
        <v>-0.17806411954455958</v>
      </c>
      <c r="ET119" s="189">
        <f t="shared" ref="ET119" si="1531">CA119-DJ117</f>
        <v>-9.4612691012231909E-2</v>
      </c>
      <c r="EU119" s="189">
        <f t="shared" ref="EU119" si="1532">CB119-DK117</f>
        <v>-1.5416861161243745E-3</v>
      </c>
      <c r="EV119" s="189">
        <f t="shared" ref="EV119" si="1533">CC119-DL117</f>
        <v>0.48272975865819134</v>
      </c>
      <c r="EW119" s="189">
        <f t="shared" ref="EW119" si="1534">CD119-DM117</f>
        <v>-1.102463834147315</v>
      </c>
      <c r="EX119" s="189">
        <f t="shared" ref="EX119" si="1535">CE119-DN117</f>
        <v>-0.16658270562685162</v>
      </c>
      <c r="EY119" s="189">
        <f t="shared" ref="EY119" si="1536">CF119-DO117</f>
        <v>-2.7477342642702518E-2</v>
      </c>
      <c r="EZ119" s="189">
        <f t="shared" ref="EZ119" si="1537">CG119-DP117</f>
        <v>-1.3802942831638965E-2</v>
      </c>
      <c r="FA119" s="189">
        <f>CH119-DQ117</f>
        <v>-8.8889741422409241E-2</v>
      </c>
      <c r="FB119" s="195">
        <f>CI119-DR117</f>
        <v>0.58729020658530828</v>
      </c>
      <c r="FC119" s="189">
        <f t="shared" ref="FC119" si="1538">CJ119-DS117</f>
        <v>0.16823602834579054</v>
      </c>
      <c r="FD119" s="189">
        <f t="shared" ref="FD119" si="1539">CK119-DT117</f>
        <v>6.7931264414014716E-2</v>
      </c>
      <c r="FE119" s="189">
        <f t="shared" ref="FE119" si="1540">CL119-DU117</f>
        <v>0</v>
      </c>
      <c r="FF119" s="189">
        <f t="shared" ref="FF119" si="1541">CM119-DV117</f>
        <v>0</v>
      </c>
      <c r="FG119" s="189">
        <f t="shared" ref="FG119" si="1542">CN119-DW117</f>
        <v>0.6132846111465895</v>
      </c>
      <c r="FH119" s="189">
        <f t="shared" ref="FH119" si="1543">CO119-DX117</f>
        <v>0</v>
      </c>
      <c r="FI119" s="189">
        <f t="shared" ref="FI119" si="1544">CP119-DY117</f>
        <v>0</v>
      </c>
      <c r="FJ119" s="189">
        <f t="shared" ref="FJ119" si="1545">CQ119-DZ117</f>
        <v>0</v>
      </c>
      <c r="FK119" s="189">
        <f t="shared" ref="FK119" si="1546">CR119-EA117</f>
        <v>0.52754200174616672</v>
      </c>
      <c r="FL119" s="189">
        <f t="shared" ref="FL119" si="1547">CS119-EB117</f>
        <v>1.5557769349874131</v>
      </c>
      <c r="FM119" s="189">
        <f t="shared" ref="FM119" si="1548">CT119-EC117</f>
        <v>1.4059669205063612</v>
      </c>
      <c r="FN119" s="189">
        <f t="shared" ref="FN119" si="1549">CU119-ED117</f>
        <v>0</v>
      </c>
      <c r="FO119" s="199">
        <f>BA118+BA119</f>
        <v>1.97</v>
      </c>
    </row>
    <row r="120" spans="1:171" x14ac:dyDescent="0.2">
      <c r="A120" s="19" t="s">
        <v>65</v>
      </c>
      <c r="B120" s="24" t="s">
        <v>17</v>
      </c>
      <c r="C120" s="28">
        <v>42413</v>
      </c>
      <c r="D120" s="29">
        <v>0.37986111111111115</v>
      </c>
      <c r="E120" s="10">
        <f t="shared" ref="E120:E130" si="1550">F120*24</f>
        <v>61.083333333333329</v>
      </c>
      <c r="F120" s="76">
        <f t="shared" si="1492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1493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5">
        <v>8.92</v>
      </c>
      <c r="V120" s="60">
        <v>4</v>
      </c>
      <c r="W120" s="71">
        <f t="shared" si="1494"/>
        <v>230.1</v>
      </c>
      <c r="X120" s="85">
        <f t="shared" si="1495"/>
        <v>54.5</v>
      </c>
      <c r="Y120" s="33">
        <v>0</v>
      </c>
      <c r="Z120" s="33">
        <f t="shared" si="1485"/>
        <v>0</v>
      </c>
      <c r="AA120" s="33">
        <v>4</v>
      </c>
      <c r="AB120" s="33">
        <f t="shared" si="1486"/>
        <v>4</v>
      </c>
      <c r="AC120" s="33">
        <v>1.1000000000000001</v>
      </c>
      <c r="AD120" s="33">
        <f t="shared" si="1487"/>
        <v>1.1000000000000001</v>
      </c>
      <c r="AE120" s="22">
        <f t="shared" si="1488"/>
        <v>61.083333333333329</v>
      </c>
      <c r="AF120" s="54">
        <f t="shared" si="1496"/>
        <v>15.803359367125768</v>
      </c>
      <c r="AG120" s="167">
        <f t="shared" si="1057"/>
        <v>4.386074912665934E-2</v>
      </c>
      <c r="AH120"/>
      <c r="AI120" s="22">
        <f t="shared" si="1489"/>
        <v>653483999.99999988</v>
      </c>
      <c r="AJ120" s="174">
        <f t="shared" si="1502"/>
        <v>0.82019124982706593</v>
      </c>
      <c r="AK120" s="174">
        <f t="shared" si="1503"/>
        <v>3.7566011442461043E-2</v>
      </c>
      <c r="AL120" s="172"/>
      <c r="AM120" s="187">
        <f t="shared" si="1504"/>
        <v>1.7876041666666662</v>
      </c>
      <c r="AN120" s="187"/>
      <c r="AO120" s="187"/>
      <c r="AP120" s="174"/>
      <c r="AQ120" s="189">
        <f t="shared" si="1497"/>
        <v>42.404591836734689</v>
      </c>
      <c r="AR120" s="189">
        <f t="shared" si="1498"/>
        <v>0</v>
      </c>
      <c r="AS120" s="189">
        <f t="shared" si="1499"/>
        <v>3.4436734693877553</v>
      </c>
      <c r="AT120" s="189">
        <f t="shared" si="1500"/>
        <v>2.3110926870748298</v>
      </c>
      <c r="AU120" s="189">
        <f t="shared" si="1501"/>
        <v>5.6448852040816329</v>
      </c>
      <c r="AV120" s="190" t="s">
        <v>126</v>
      </c>
      <c r="AW120" s="189">
        <f t="shared" si="1506"/>
        <v>-0.10000000000000142</v>
      </c>
      <c r="AX120" s="189">
        <f t="shared" si="1507"/>
        <v>0</v>
      </c>
      <c r="AY120" s="189">
        <f t="shared" si="1508"/>
        <v>1.0699999999999998</v>
      </c>
      <c r="AZ120" s="189">
        <f t="shared" si="1509"/>
        <v>-0.41000000000000014</v>
      </c>
      <c r="BA120" s="189">
        <f t="shared" si="1510"/>
        <v>2.0099999999999998</v>
      </c>
      <c r="BB120" s="190" t="s">
        <v>126</v>
      </c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95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193" t="s">
        <v>65</v>
      </c>
      <c r="EF120" s="12" t="s">
        <v>17</v>
      </c>
      <c r="EG120" s="189"/>
      <c r="EH120" s="189"/>
      <c r="EI120" s="189"/>
      <c r="EJ120" s="189"/>
      <c r="EK120" s="189"/>
      <c r="EL120" s="189"/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95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89"/>
      <c r="FN120" s="189"/>
      <c r="FO120" s="6"/>
    </row>
    <row r="121" spans="1:171" x14ac:dyDescent="0.2">
      <c r="A121" s="19" t="s">
        <v>65</v>
      </c>
      <c r="B121" s="24" t="s">
        <v>18</v>
      </c>
      <c r="C121" s="28">
        <v>42414</v>
      </c>
      <c r="D121" s="29">
        <v>0.42152777777777778</v>
      </c>
      <c r="E121" s="10">
        <f t="shared" si="1550"/>
        <v>86.083333333333329</v>
      </c>
      <c r="F121" s="76">
        <f t="shared" si="1492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1493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5">
        <v>8.27</v>
      </c>
      <c r="V121" s="60">
        <v>10</v>
      </c>
      <c r="W121" s="71">
        <f t="shared" si="1494"/>
        <v>234.1</v>
      </c>
      <c r="X121" s="85">
        <f t="shared" si="1495"/>
        <v>64.5</v>
      </c>
      <c r="Y121" s="33">
        <v>0</v>
      </c>
      <c r="Z121" s="33">
        <f t="shared" si="1485"/>
        <v>0</v>
      </c>
      <c r="AA121" s="33">
        <v>8</v>
      </c>
      <c r="AB121" s="33">
        <f t="shared" si="1486"/>
        <v>12</v>
      </c>
      <c r="AC121" s="33">
        <v>0</v>
      </c>
      <c r="AD121" s="33">
        <f t="shared" si="1487"/>
        <v>1.1000000000000001</v>
      </c>
      <c r="AE121" s="22">
        <f t="shared" si="1488"/>
        <v>86.083333333333329</v>
      </c>
      <c r="AF121" s="54">
        <f t="shared" si="1496"/>
        <v>20.54949185468865</v>
      </c>
      <c r="AG121" s="167">
        <f t="shared" si="1057"/>
        <v>3.3730623874370605E-2</v>
      </c>
      <c r="AH121"/>
      <c r="AI121" s="22">
        <f t="shared" si="1489"/>
        <v>1545060000</v>
      </c>
      <c r="AJ121" s="174">
        <f t="shared" si="1502"/>
        <v>0.86049997431481029</v>
      </c>
      <c r="AK121" s="174">
        <f t="shared" si="1503"/>
        <v>3.441999897259241E-2</v>
      </c>
      <c r="AL121" s="172">
        <f>LN(AI121/AI119)/(AE121-AE119)</f>
        <v>3.5886645355342556E-2</v>
      </c>
      <c r="AM121" s="187">
        <f t="shared" si="1504"/>
        <v>4.916666666666667</v>
      </c>
      <c r="AN121" s="187">
        <f>AM120+AM121</f>
        <v>6.7042708333333332</v>
      </c>
      <c r="AO121" s="187">
        <f t="shared" ref="AO121" si="1551">AM120+AM121</f>
        <v>6.7042708333333332</v>
      </c>
      <c r="AP121" s="174"/>
      <c r="AQ121" s="189">
        <f t="shared" si="1497"/>
        <v>35.348368442792236</v>
      </c>
      <c r="AR121" s="189">
        <f t="shared" si="1498"/>
        <v>0</v>
      </c>
      <c r="AS121" s="189">
        <f t="shared" si="1499"/>
        <v>1.1119991738950847</v>
      </c>
      <c r="AT121" s="189">
        <f t="shared" si="1500"/>
        <v>2.487166460140438</v>
      </c>
      <c r="AU121" s="189">
        <f t="shared" si="1501"/>
        <v>7.8516811235026847</v>
      </c>
      <c r="AV121" s="190" t="s">
        <v>128</v>
      </c>
      <c r="AW121" s="189">
        <f t="shared" si="1506"/>
        <v>12.00459183673469</v>
      </c>
      <c r="AX121" s="189">
        <f t="shared" si="1507"/>
        <v>0</v>
      </c>
      <c r="AY121" s="189">
        <f t="shared" si="1508"/>
        <v>2.2936734693877554</v>
      </c>
      <c r="AZ121" s="189">
        <f t="shared" si="1509"/>
        <v>-0.11890731292517032</v>
      </c>
      <c r="BA121" s="189">
        <f t="shared" si="1510"/>
        <v>2.4751147959183664</v>
      </c>
      <c r="BB121" s="190" t="s">
        <v>128</v>
      </c>
      <c r="BC121" s="189">
        <f>(AW120+AW121)/$AN121</f>
        <v>1.775672870723777</v>
      </c>
      <c r="BD121" s="189">
        <f>(AX120+AX121)/$AN121</f>
        <v>0</v>
      </c>
      <c r="BE121" s="189">
        <f>(AY120+AY121)/$AN121</f>
        <v>0.50172100039033651</v>
      </c>
      <c r="BF121" s="189">
        <f>(AZ120+AZ121)/$AN121</f>
        <v>-7.8891101817585754E-2</v>
      </c>
      <c r="BG121" s="189">
        <f>(BA120+BA121)/$AN121</f>
        <v>0.66899367692882827</v>
      </c>
      <c r="BH121" s="189">
        <f t="shared" ref="BH121" si="1552">(AW120+AW121)/$AN121</f>
        <v>1.775672870723777</v>
      </c>
      <c r="BI121" s="189">
        <f t="shared" ref="BI121" si="1553">(AX120+AX121)/$AN121</f>
        <v>0</v>
      </c>
      <c r="BJ121" s="189">
        <f t="shared" ref="BJ121" si="1554">(AY120+AY121)/$AN121</f>
        <v>0.50172100039033651</v>
      </c>
      <c r="BK121" s="189">
        <f t="shared" ref="BK121" si="1555">(AZ120+AZ121)/$AN121</f>
        <v>-7.8891101817585754E-2</v>
      </c>
      <c r="BL121" s="189">
        <f t="shared" ref="BL121" si="1556">(BA120+BA121)/$AN121</f>
        <v>0.66899367692882827</v>
      </c>
      <c r="BN121" s="189">
        <v>4.1562723030169533</v>
      </c>
      <c r="BO121" s="189">
        <v>1.4063072515469499</v>
      </c>
      <c r="BP121" s="189">
        <v>2.1417592156073848</v>
      </c>
      <c r="BQ121" s="189">
        <v>0.72454950063515444</v>
      </c>
      <c r="BR121" s="189">
        <v>0</v>
      </c>
      <c r="BS121" s="189">
        <v>2.605692671754841</v>
      </c>
      <c r="BT121" s="189">
        <v>0.88529364220770612</v>
      </c>
      <c r="BU121" s="189">
        <v>0.85244719945215486</v>
      </c>
      <c r="BV121" s="189">
        <v>0.7860342416508932</v>
      </c>
      <c r="BW121" s="189">
        <v>1.2973743126196069</v>
      </c>
      <c r="BX121" s="189">
        <v>1.9516573562479653</v>
      </c>
      <c r="BY121" s="189">
        <v>2.7470424150413066</v>
      </c>
      <c r="BZ121" s="189">
        <v>1.8895968142679354</v>
      </c>
      <c r="CA121" s="189">
        <v>0.56230663856182472</v>
      </c>
      <c r="CB121" s="189">
        <v>1.0127165140661658</v>
      </c>
      <c r="CC121" s="189">
        <v>4.5175910109351092</v>
      </c>
      <c r="CD121" s="189">
        <v>2.0051060983554283</v>
      </c>
      <c r="CE121" s="189">
        <v>2.1276978032966394</v>
      </c>
      <c r="CF121" s="189">
        <v>0.81946893278711119</v>
      </c>
      <c r="CG121" s="189">
        <v>0.49888870641240063</v>
      </c>
      <c r="CH121" s="189">
        <v>2.2368967971648135</v>
      </c>
      <c r="CI121" s="189">
        <v>34.199341255773909</v>
      </c>
      <c r="CJ121" s="189">
        <v>0.4149547085988991</v>
      </c>
      <c r="CK121" s="189">
        <v>0.14204146765927617</v>
      </c>
      <c r="CL121" s="189">
        <v>0</v>
      </c>
      <c r="CM121" s="189">
        <v>0.22601052315559739</v>
      </c>
      <c r="CN121" s="189">
        <v>1.7352929244837485</v>
      </c>
      <c r="CO121" s="189">
        <v>0</v>
      </c>
      <c r="CP121" s="189">
        <v>4.5326187349922213E-2</v>
      </c>
      <c r="CQ121" s="189">
        <v>0</v>
      </c>
      <c r="CR121" s="189">
        <v>3.4662589152840666</v>
      </c>
      <c r="CS121" s="189">
        <v>1.8248125221294074</v>
      </c>
      <c r="CT121" s="189">
        <v>2.6071368999045319</v>
      </c>
      <c r="CU121" s="189">
        <v>0</v>
      </c>
      <c r="CW121" s="189">
        <f t="shared" ref="CW121:DQ121" si="1557">(BN121*$W121/1000+($AB122-$AB120)*BN$18/1000)/(($W121+$AA121+$AC121)/1000)</f>
        <v>4.0772120142456991</v>
      </c>
      <c r="CX121" s="189">
        <f t="shared" si="1557"/>
        <v>1.8807154448328758</v>
      </c>
      <c r="CY121" s="189">
        <f t="shared" si="1557"/>
        <v>2.439116175379898</v>
      </c>
      <c r="CZ121" s="189">
        <f t="shared" si="1557"/>
        <v>2.181311610875222</v>
      </c>
      <c r="DA121" s="189">
        <f t="shared" si="1557"/>
        <v>5.4464780729628216E-2</v>
      </c>
      <c r="DB121" s="189">
        <f t="shared" si="1557"/>
        <v>2.873733643968972</v>
      </c>
      <c r="DC121" s="189">
        <f t="shared" si="1557"/>
        <v>0.85603982503438258</v>
      </c>
      <c r="DD121" s="189">
        <f t="shared" si="1557"/>
        <v>0.86750805791680974</v>
      </c>
      <c r="DE121" s="189">
        <f t="shared" si="1557"/>
        <v>1.0289105856827472</v>
      </c>
      <c r="DF121" s="189">
        <f t="shared" si="1557"/>
        <v>1.4354177148460696</v>
      </c>
      <c r="DG121" s="189">
        <f t="shared" si="1557"/>
        <v>2.6189969051173296</v>
      </c>
      <c r="DH121" s="189">
        <f t="shared" si="1557"/>
        <v>3.6640628981648495</v>
      </c>
      <c r="DI121" s="189">
        <f t="shared" si="1557"/>
        <v>2.5782706623278178</v>
      </c>
      <c r="DJ121" s="189">
        <f t="shared" si="1557"/>
        <v>0.856062867383802</v>
      </c>
      <c r="DK121" s="189">
        <f t="shared" si="1557"/>
        <v>1.3131839978583091</v>
      </c>
      <c r="DL121" s="189">
        <f t="shared" si="1557"/>
        <v>5.3050701356815164</v>
      </c>
      <c r="DM121" s="189">
        <f t="shared" si="1557"/>
        <v>3.2218596699560393</v>
      </c>
      <c r="DN121" s="189">
        <f t="shared" si="1557"/>
        <v>2.6641012606730916</v>
      </c>
      <c r="DO121" s="189">
        <f t="shared" si="1557"/>
        <v>1.0805773148738107</v>
      </c>
      <c r="DP121" s="189">
        <f t="shared" si="1557"/>
        <v>0.63914880315685141</v>
      </c>
      <c r="DQ121" s="189">
        <f t="shared" si="1557"/>
        <v>2.8660904931952147</v>
      </c>
      <c r="DR121" s="195">
        <f>(CI121*$W121/1000+($AB122-$AB120)*CI$18/1000+2220*(AD122-AD120)/1000)/(($W121+$AA121+$AC121)/1000)</f>
        <v>54.816687969239815</v>
      </c>
      <c r="DS121" s="189">
        <f t="shared" ref="DS121:ED121" si="1558">(CJ121*$W121/1000+($AB122-$AB120)*CJ$18/1000)/(($W121+$AA121+$AC121)/1000)</f>
        <v>0.47710853059771841</v>
      </c>
      <c r="DT121" s="189">
        <f t="shared" si="1558"/>
        <v>0.13734782147474822</v>
      </c>
      <c r="DU121" s="189">
        <f t="shared" si="1558"/>
        <v>4.5165058575273734E-3</v>
      </c>
      <c r="DV121" s="189">
        <f t="shared" si="1558"/>
        <v>0.21854218699184366</v>
      </c>
      <c r="DW121" s="189">
        <f t="shared" si="1558"/>
        <v>1.6779515639060121</v>
      </c>
      <c r="DX121" s="189">
        <f t="shared" si="1558"/>
        <v>0</v>
      </c>
      <c r="DY121" s="189">
        <f t="shared" si="1558"/>
        <v>4.3828419903415079E-2</v>
      </c>
      <c r="DZ121" s="189">
        <f t="shared" si="1558"/>
        <v>0</v>
      </c>
      <c r="EA121" s="189">
        <f t="shared" si="1558"/>
        <v>3.6033965013075617</v>
      </c>
      <c r="EB121" s="189">
        <f t="shared" si="1558"/>
        <v>1.7738900193153739</v>
      </c>
      <c r="EC121" s="189">
        <f t="shared" si="1558"/>
        <v>2.520986155587158</v>
      </c>
      <c r="ED121" s="189">
        <f t="shared" si="1558"/>
        <v>0</v>
      </c>
      <c r="EE121" s="193" t="s">
        <v>65</v>
      </c>
      <c r="EF121" s="12" t="s">
        <v>18</v>
      </c>
      <c r="EG121" s="189">
        <f t="shared" ref="EG121" si="1559">BN121-CW119</f>
        <v>3.1291969505030259</v>
      </c>
      <c r="EH121" s="189">
        <f t="shared" ref="EH121" si="1560">BO121-CX119</f>
        <v>-0.66587302459694842</v>
      </c>
      <c r="EI121" s="189">
        <f t="shared" ref="EI121" si="1561">BP121-CY119</f>
        <v>0.46353266001843596</v>
      </c>
      <c r="EJ121" s="189">
        <f t="shared" ref="EJ121" si="1562">BQ121-CZ119</f>
        <v>-3.9538523544098316</v>
      </c>
      <c r="EK121" s="189">
        <f t="shared" ref="EK121" si="1563">BR121-DA119</f>
        <v>-0.13335809431120138</v>
      </c>
      <c r="EL121" s="189">
        <f t="shared" ref="EL121" si="1564">BS121-DB119</f>
        <v>0.56189884832108961</v>
      </c>
      <c r="EM121" s="189">
        <f t="shared" ref="EM121" si="1565">BT121-DC119</f>
        <v>-3.975638003326035</v>
      </c>
      <c r="EN121" s="189">
        <f t="shared" ref="EN121" si="1566">BU121-DD119</f>
        <v>0.64476042087101459</v>
      </c>
      <c r="EO121" s="189">
        <f t="shared" ref="EO121" si="1567">BV121-DE119</f>
        <v>-0.27686134245966665</v>
      </c>
      <c r="EP121" s="189">
        <f t="shared" ref="EP121" si="1568">BW121-DF119</f>
        <v>-8.5115189963930415E-2</v>
      </c>
      <c r="EQ121" s="189">
        <f t="shared" ref="EQ121" si="1569">BX121-DG119</f>
        <v>-0.61903077982466481</v>
      </c>
      <c r="ER121" s="189">
        <f t="shared" ref="ER121" si="1570">BY121-DH119</f>
        <v>-0.99815339843942663</v>
      </c>
      <c r="ES121" s="189">
        <f t="shared" ref="ES121" si="1571">BZ121-DI119</f>
        <v>-0.91649067087954661</v>
      </c>
      <c r="ET121" s="189">
        <f t="shared" ref="ET121" si="1572">CA121-DJ119</f>
        <v>-0.25408213434791049</v>
      </c>
      <c r="EU121" s="189">
        <f t="shared" ref="EU121" si="1573">CB121-DK119</f>
        <v>-0.41910703016615569</v>
      </c>
      <c r="EV121" s="189">
        <f t="shared" ref="EV121" si="1574">CC121-DL119</f>
        <v>-1.278186932317233</v>
      </c>
      <c r="EW121" s="189">
        <f t="shared" ref="EW121" si="1575">CD121-DM119</f>
        <v>-2.4213314357392326</v>
      </c>
      <c r="EX121" s="189">
        <f t="shared" ref="EX121" si="1576">CE121-DN119</f>
        <v>-0.6683117914750949</v>
      </c>
      <c r="EY121" s="189">
        <f t="shared" ref="EY121" si="1577">CF121-DO119</f>
        <v>-0.1516036328671817</v>
      </c>
      <c r="EZ121" s="189">
        <f t="shared" ref="EZ121" si="1578">CG121-DP119</f>
        <v>-0.36794072175407638</v>
      </c>
      <c r="FA121" s="189">
        <f t="shared" ref="FA121" si="1579">CH121-DQ119</f>
        <v>-0.73797114113216988</v>
      </c>
      <c r="FB121" s="195">
        <f>CI121-DR119</f>
        <v>-13.466277420082243</v>
      </c>
      <c r="FC121" s="189">
        <f t="shared" ref="FC121" si="1580">CJ121-DS119</f>
        <v>0.11657235099161922</v>
      </c>
      <c r="FD121" s="189">
        <f t="shared" ref="FD121" si="1581">CK121-DT119</f>
        <v>7.411020324526145E-2</v>
      </c>
      <c r="FE121" s="189">
        <f t="shared" ref="FE121" si="1582">CL121-DU119</f>
        <v>-8.0424100331522269E-4</v>
      </c>
      <c r="FF121" s="189">
        <f t="shared" ref="FF121" si="1583">CM121-DV119</f>
        <v>0.22601052315559739</v>
      </c>
      <c r="FG121" s="189">
        <f t="shared" ref="FG121" si="1584">CN121-DW119</f>
        <v>1.122008313337159</v>
      </c>
      <c r="FH121" s="189">
        <f t="shared" ref="FH121" si="1585">CO121-DX119</f>
        <v>0</v>
      </c>
      <c r="FI121" s="189">
        <f t="shared" ref="FI121" si="1586">CP121-DY119</f>
        <v>4.5326187349922213E-2</v>
      </c>
      <c r="FJ121" s="189">
        <f t="shared" ref="FJ121" si="1587">CQ121-DZ119</f>
        <v>0</v>
      </c>
      <c r="FK121" s="189">
        <f t="shared" ref="FK121" si="1588">CR121-EA119</f>
        <v>1.8126839405813318</v>
      </c>
      <c r="FL121" s="189">
        <f t="shared" ref="FL121" si="1589">CS121-EB119</f>
        <v>0.15933948172970447</v>
      </c>
      <c r="FM121" s="189">
        <f t="shared" ref="FM121" si="1590">CT121-EC119</f>
        <v>0.47004574716433556</v>
      </c>
      <c r="FN121" s="189">
        <f t="shared" ref="FN121" si="1591">CU121-ED119</f>
        <v>0</v>
      </c>
      <c r="FO121" s="199">
        <f>BA120+BA121</f>
        <v>4.4851147959183661</v>
      </c>
    </row>
    <row r="122" spans="1:171" x14ac:dyDescent="0.2">
      <c r="A122" s="19" t="s">
        <v>65</v>
      </c>
      <c r="B122" s="24" t="s">
        <v>19</v>
      </c>
      <c r="C122" s="28">
        <v>42415</v>
      </c>
      <c r="D122" s="29">
        <v>0.4284722222222222</v>
      </c>
      <c r="E122" s="10">
        <f t="shared" si="1550"/>
        <v>110.25</v>
      </c>
      <c r="F122" s="76">
        <f t="shared" si="1492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1493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3">
        <v>117</v>
      </c>
      <c r="U122" s="75">
        <v>7.4</v>
      </c>
      <c r="V122" s="57">
        <v>4</v>
      </c>
      <c r="W122" s="71">
        <f t="shared" si="1494"/>
        <v>237.39999999999998</v>
      </c>
      <c r="X122" s="85">
        <f t="shared" si="1495"/>
        <v>68.5</v>
      </c>
      <c r="Y122" s="33">
        <v>0</v>
      </c>
      <c r="Z122" s="33">
        <f t="shared" si="1485"/>
        <v>0</v>
      </c>
      <c r="AA122" s="33">
        <v>12.6</v>
      </c>
      <c r="AB122" s="33">
        <f t="shared" si="1486"/>
        <v>24.6</v>
      </c>
      <c r="AC122" s="33">
        <v>0.7</v>
      </c>
      <c r="AD122" s="33">
        <f t="shared" si="1487"/>
        <v>1.8</v>
      </c>
      <c r="AE122" s="22">
        <f t="shared" si="1488"/>
        <v>110.25</v>
      </c>
      <c r="AF122" s="54">
        <f t="shared" si="1496"/>
        <v>38.480040158062053</v>
      </c>
      <c r="AG122" s="167">
        <f t="shared" si="1057"/>
        <v>1.8013161569290156E-2</v>
      </c>
      <c r="AH122"/>
      <c r="AI122" s="22">
        <f t="shared" si="1489"/>
        <v>2421479999.9999995</v>
      </c>
      <c r="AJ122" s="174">
        <f t="shared" si="1502"/>
        <v>0.44931617893654785</v>
      </c>
      <c r="AK122" s="174">
        <f t="shared" si="1503"/>
        <v>1.8592393611167494E-2</v>
      </c>
      <c r="AL122" s="172"/>
      <c r="AM122" s="187">
        <f t="shared" si="1504"/>
        <v>8.4583333333333339</v>
      </c>
      <c r="AN122" s="187"/>
      <c r="AO122" s="187"/>
      <c r="AP122" s="174"/>
      <c r="AQ122" s="189">
        <f t="shared" si="1497"/>
        <v>38.169006781013159</v>
      </c>
      <c r="AR122" s="189">
        <f t="shared" si="1498"/>
        <v>0</v>
      </c>
      <c r="AS122" s="189">
        <f t="shared" si="1499"/>
        <v>0</v>
      </c>
      <c r="AT122" s="189">
        <f t="shared" si="1500"/>
        <v>2.7374311926605506</v>
      </c>
      <c r="AU122" s="189">
        <f t="shared" si="1501"/>
        <v>3.2953809333865176</v>
      </c>
      <c r="AV122" s="190" t="s">
        <v>129</v>
      </c>
      <c r="AW122" s="189">
        <f t="shared" si="1506"/>
        <v>11.148368442792236</v>
      </c>
      <c r="AX122" s="189">
        <f t="shared" si="1507"/>
        <v>0</v>
      </c>
      <c r="AY122" s="189">
        <f t="shared" si="1508"/>
        <v>1.1119991738950847</v>
      </c>
      <c r="AZ122" s="189">
        <f t="shared" si="1509"/>
        <v>-0.18283353985956197</v>
      </c>
      <c r="BA122" s="189">
        <f t="shared" si="1510"/>
        <v>-4.3716811235026842</v>
      </c>
      <c r="BB122" s="190" t="s">
        <v>129</v>
      </c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89"/>
      <c r="DK122" s="189"/>
      <c r="DL122" s="189"/>
      <c r="DM122" s="189"/>
      <c r="DN122" s="189"/>
      <c r="DO122" s="189"/>
      <c r="DP122" s="189"/>
      <c r="DQ122" s="189"/>
      <c r="DR122" s="195"/>
      <c r="DS122" s="189"/>
      <c r="DT122" s="189"/>
      <c r="DU122" s="189"/>
      <c r="DV122" s="189"/>
      <c r="DW122" s="189"/>
      <c r="DX122" s="189"/>
      <c r="DY122" s="189"/>
      <c r="DZ122" s="189"/>
      <c r="EA122" s="189"/>
      <c r="EB122" s="189"/>
      <c r="EC122" s="189"/>
      <c r="ED122" s="189"/>
      <c r="EE122" s="193" t="s">
        <v>65</v>
      </c>
      <c r="EF122" s="12" t="s">
        <v>19</v>
      </c>
      <c r="EG122" s="189"/>
      <c r="EH122" s="189"/>
      <c r="EI122" s="189"/>
      <c r="EJ122" s="189"/>
      <c r="EK122" s="189"/>
      <c r="EL122" s="189"/>
      <c r="EM122" s="189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89"/>
      <c r="EX122" s="189"/>
      <c r="EY122" s="189"/>
      <c r="EZ122" s="189"/>
      <c r="FA122" s="189"/>
      <c r="FB122" s="195"/>
      <c r="FC122" s="189"/>
      <c r="FD122" s="189"/>
      <c r="FE122" s="189"/>
      <c r="FF122" s="189"/>
      <c r="FG122" s="189"/>
      <c r="FH122" s="189"/>
      <c r="FI122" s="189"/>
      <c r="FJ122" s="189"/>
      <c r="FK122" s="189"/>
      <c r="FL122" s="189"/>
      <c r="FM122" s="189"/>
      <c r="FN122" s="189"/>
      <c r="FO122" s="6"/>
    </row>
    <row r="123" spans="1:171" x14ac:dyDescent="0.2">
      <c r="A123" s="30" t="s">
        <v>65</v>
      </c>
      <c r="B123" s="12" t="s">
        <v>20</v>
      </c>
      <c r="C123" s="28">
        <v>42416</v>
      </c>
      <c r="D123" s="29">
        <v>0.37916666666666665</v>
      </c>
      <c r="E123" s="10">
        <f t="shared" si="1550"/>
        <v>133.06666666666666</v>
      </c>
      <c r="F123" s="76">
        <f t="shared" si="1492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1493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5">
        <v>6.59</v>
      </c>
      <c r="V123" s="60">
        <v>9.5</v>
      </c>
      <c r="W123" s="71">
        <f t="shared" si="1494"/>
        <v>248.79999999999998</v>
      </c>
      <c r="X123" s="85">
        <f t="shared" si="1495"/>
        <v>78</v>
      </c>
      <c r="Y123" s="33">
        <v>0</v>
      </c>
      <c r="Z123" s="33">
        <f t="shared" si="1485"/>
        <v>0</v>
      </c>
      <c r="AA123" s="33">
        <v>15.4</v>
      </c>
      <c r="AB123" s="33">
        <f t="shared" si="1486"/>
        <v>40</v>
      </c>
      <c r="AC123" s="33">
        <v>0</v>
      </c>
      <c r="AD123" s="33">
        <f t="shared" si="1487"/>
        <v>1.8</v>
      </c>
      <c r="AE123" s="22">
        <f t="shared" si="1488"/>
        <v>133.06666666666666</v>
      </c>
      <c r="AF123" s="54">
        <f t="shared" si="1496"/>
        <v>92.585868900576287</v>
      </c>
      <c r="AG123" s="167">
        <f t="shared" si="1057"/>
        <v>7.4865331911966419E-3</v>
      </c>
      <c r="AH123"/>
      <c r="AI123" s="22">
        <f t="shared" si="1489"/>
        <v>3010479999.9999995</v>
      </c>
      <c r="AJ123" s="174">
        <f t="shared" si="1502"/>
        <v>0.21772061100192686</v>
      </c>
      <c r="AK123" s="174">
        <f t="shared" si="1503"/>
        <v>9.5421743317133777E-3</v>
      </c>
      <c r="AL123" s="172">
        <f>LN(AI123/AI121)/(AE123-AE121)</f>
        <v>1.4197306632248486E-2</v>
      </c>
      <c r="AM123" s="187">
        <f t="shared" si="1504"/>
        <v>10.600243055555552</v>
      </c>
      <c r="AN123" s="187">
        <f>AM122+AM123</f>
        <v>19.058576388888888</v>
      </c>
      <c r="AO123" s="187">
        <f t="shared" ref="AO123" si="1592">AM122+AM123</f>
        <v>19.058576388888888</v>
      </c>
      <c r="AP123" s="174"/>
      <c r="AQ123" s="189">
        <f t="shared" si="1497"/>
        <v>38.657948523845569</v>
      </c>
      <c r="AR123" s="189">
        <f t="shared" si="1498"/>
        <v>0</v>
      </c>
      <c r="AS123" s="189">
        <f t="shared" si="1499"/>
        <v>0.4708554125662377</v>
      </c>
      <c r="AT123" s="189">
        <f t="shared" si="1500"/>
        <v>2.672096896290689</v>
      </c>
      <c r="AU123" s="189">
        <f t="shared" si="1501"/>
        <v>2.9946404239212718</v>
      </c>
      <c r="AV123" s="190" t="s">
        <v>130</v>
      </c>
      <c r="AW123" s="189">
        <f t="shared" si="1506"/>
        <v>8.2690067810131609</v>
      </c>
      <c r="AX123" s="189">
        <f t="shared" si="1507"/>
        <v>0</v>
      </c>
      <c r="AY123" s="189">
        <f t="shared" si="1508"/>
        <v>-0.5</v>
      </c>
      <c r="AZ123" s="189">
        <f t="shared" si="1509"/>
        <v>0.1574311926605505</v>
      </c>
      <c r="BA123" s="189">
        <f t="shared" si="1510"/>
        <v>-0.11538093338651745</v>
      </c>
      <c r="BB123" s="190" t="s">
        <v>130</v>
      </c>
      <c r="BC123" s="189">
        <f>(AW122+AW123)/$AN123</f>
        <v>1.0188261089178565</v>
      </c>
      <c r="BD123" s="189">
        <f>(AX122+AX123)/$AN123</f>
        <v>0</v>
      </c>
      <c r="BE123" s="189">
        <f>(AY122+AY123)/$AN123</f>
        <v>3.2111484163732135E-2</v>
      </c>
      <c r="BF123" s="189">
        <f>(AZ122+AZ123)/$AN123</f>
        <v>-1.332856488369246E-3</v>
      </c>
      <c r="BG123" s="189">
        <f>(BA122+BA123)/$AN123</f>
        <v>-0.23543532136561626</v>
      </c>
      <c r="BH123" s="189">
        <f t="shared" ref="BH123" si="1593">(AW122+AW123)/$AN123</f>
        <v>1.0188261089178565</v>
      </c>
      <c r="BI123" s="189">
        <f t="shared" ref="BI123" si="1594">(AX122+AX123)/$AN123</f>
        <v>0</v>
      </c>
      <c r="BJ123" s="189">
        <f t="shared" ref="BJ123" si="1595">(AY122+AY123)/$AN123</f>
        <v>3.2111484163732135E-2</v>
      </c>
      <c r="BK123" s="189">
        <f t="shared" ref="BK123" si="1596">(AZ122+AZ123)/$AN123</f>
        <v>-1.332856488369246E-3</v>
      </c>
      <c r="BL123" s="189">
        <f t="shared" ref="BL123" si="1597">(BA122+BA123)/$AN123</f>
        <v>-0.23543532136561626</v>
      </c>
      <c r="BN123" s="189">
        <v>4.5389209277162408</v>
      </c>
      <c r="BO123" s="189">
        <v>1.16856254508732</v>
      </c>
      <c r="BP123" s="189">
        <v>1.7667924686612846</v>
      </c>
      <c r="BQ123" s="189">
        <v>3.9772406956106329E-2</v>
      </c>
      <c r="BR123" s="189">
        <v>0</v>
      </c>
      <c r="BS123" s="189">
        <v>2.9565984183128107</v>
      </c>
      <c r="BT123" s="189">
        <v>0.14283729353267191</v>
      </c>
      <c r="BU123" s="189">
        <v>2.2804199408361274</v>
      </c>
      <c r="BV123" s="189">
        <v>0.76967027993433434</v>
      </c>
      <c r="BW123" s="189">
        <v>1.4104527801987534</v>
      </c>
      <c r="BX123" s="189">
        <v>1.6154243212087529</v>
      </c>
      <c r="BY123" s="189">
        <v>2.1947125452322012</v>
      </c>
      <c r="BZ123" s="189">
        <v>1.6145685052501013</v>
      </c>
      <c r="CA123" s="189">
        <v>0.53721833840906741</v>
      </c>
      <c r="CB123" s="189">
        <v>0.90777630292616396</v>
      </c>
      <c r="CC123" s="189">
        <v>4.5191106002336747</v>
      </c>
      <c r="CD123" s="189">
        <v>0.87680326809528597</v>
      </c>
      <c r="CE123" s="189">
        <v>2.0203280662821697</v>
      </c>
      <c r="CF123" s="189">
        <v>0.84742409562833143</v>
      </c>
      <c r="CG123" s="189">
        <v>0.33945343783681337</v>
      </c>
      <c r="CH123" s="189">
        <v>1.8711891927116679</v>
      </c>
      <c r="CI123" s="189">
        <v>33.010572173435378</v>
      </c>
      <c r="CJ123" s="189">
        <v>1.3336871929108571</v>
      </c>
      <c r="CK123" s="189">
        <v>0.34761733488415142</v>
      </c>
      <c r="CL123" s="189">
        <v>4.0812508459044529E-2</v>
      </c>
      <c r="CM123" s="189">
        <v>0.64594449700799239</v>
      </c>
      <c r="CN123" s="189">
        <v>3.1813707356664813</v>
      </c>
      <c r="CO123" s="189">
        <v>0</v>
      </c>
      <c r="CP123" s="189">
        <v>0.35160126797244823</v>
      </c>
      <c r="CQ123" s="189">
        <v>0.47881789849298939</v>
      </c>
      <c r="CR123" s="189">
        <v>0.24557375269710832</v>
      </c>
      <c r="CS123" s="189">
        <v>0.68256761929445009</v>
      </c>
      <c r="CT123" s="189">
        <v>3.1971244671867862</v>
      </c>
      <c r="CU123" s="189">
        <v>0</v>
      </c>
      <c r="CW123" s="189">
        <f t="shared" ref="CW123:DQ123" si="1598">(BN123*$W123/1000+($AB124-$AB122)*BN$18/1000)/(($W123+$AA123+$AC123)/1000)</f>
        <v>4.3142753289100932</v>
      </c>
      <c r="CX123" s="189">
        <f t="shared" si="1598"/>
        <v>1.457270223688911</v>
      </c>
      <c r="CY123" s="189">
        <f t="shared" si="1598"/>
        <v>1.9159908804269694</v>
      </c>
      <c r="CZ123" s="189">
        <f t="shared" si="1598"/>
        <v>1.0517946955628454</v>
      </c>
      <c r="DA123" s="189">
        <f t="shared" si="1598"/>
        <v>3.731051435465594E-2</v>
      </c>
      <c r="DB123" s="189">
        <f t="shared" si="1598"/>
        <v>3.0268632833531726</v>
      </c>
      <c r="DC123" s="189">
        <f t="shared" si="1598"/>
        <v>0.13451142555234205</v>
      </c>
      <c r="DD123" s="189">
        <f t="shared" si="1598"/>
        <v>2.1771099068793873</v>
      </c>
      <c r="DE123" s="189">
        <f t="shared" si="1598"/>
        <v>0.90897979234269366</v>
      </c>
      <c r="DF123" s="189">
        <f t="shared" si="1598"/>
        <v>1.4521719128030419</v>
      </c>
      <c r="DG123" s="189">
        <f t="shared" si="1598"/>
        <v>2.0225952104771601</v>
      </c>
      <c r="DH123" s="189">
        <f t="shared" si="1598"/>
        <v>2.7571632419191134</v>
      </c>
      <c r="DI123" s="189">
        <f t="shared" si="1598"/>
        <v>2.034999274376875</v>
      </c>
      <c r="DJ123" s="189">
        <f t="shared" si="1598"/>
        <v>0.71986757632827658</v>
      </c>
      <c r="DK123" s="189">
        <f t="shared" si="1598"/>
        <v>1.0836192320682259</v>
      </c>
      <c r="DL123" s="189">
        <f t="shared" si="1598"/>
        <v>4.8974122850572668</v>
      </c>
      <c r="DM123" s="189">
        <f t="shared" si="1598"/>
        <v>1.7046078537813767</v>
      </c>
      <c r="DN123" s="189">
        <f t="shared" si="1598"/>
        <v>2.318186036467619</v>
      </c>
      <c r="DO123" s="189">
        <f t="shared" si="1598"/>
        <v>0.99544791137753663</v>
      </c>
      <c r="DP123" s="189">
        <f t="shared" si="1598"/>
        <v>0.42704378368889334</v>
      </c>
      <c r="DQ123" s="189">
        <f t="shared" si="1598"/>
        <v>2.2437771943309257</v>
      </c>
      <c r="DR123" s="195">
        <f>(CI123*$W123/1000+($AB124-$AB122)*CI$18/1000+2220*(AD124-AD122)/1000)/(($W123+$AA123+$AC123)/1000)</f>
        <v>41.587107192524726</v>
      </c>
      <c r="DS123" s="189">
        <f t="shared" ref="DS123:ED123" si="1599">(CJ123*$W123/1000+($AB124-$AB122)*CJ$18/1000)/(($W123+$AA123+$AC123)/1000)</f>
        <v>1.3079186290344582</v>
      </c>
      <c r="DT123" s="189">
        <f t="shared" si="1599"/>
        <v>0.32735500726410621</v>
      </c>
      <c r="DU123" s="189">
        <f t="shared" si="1599"/>
        <v>4.1527564952232671E-2</v>
      </c>
      <c r="DV123" s="189">
        <f t="shared" si="1599"/>
        <v>0.60829292526717837</v>
      </c>
      <c r="DW123" s="189">
        <f t="shared" si="1599"/>
        <v>2.9959312605367923</v>
      </c>
      <c r="DX123" s="189">
        <f t="shared" si="1599"/>
        <v>0</v>
      </c>
      <c r="DY123" s="189">
        <f t="shared" si="1599"/>
        <v>0.33110672017995879</v>
      </c>
      <c r="DZ123" s="189">
        <f t="shared" si="1599"/>
        <v>0.45090799827803085</v>
      </c>
      <c r="EA123" s="189">
        <f t="shared" si="1599"/>
        <v>0.40366831707761658</v>
      </c>
      <c r="EB123" s="189">
        <f t="shared" si="1599"/>
        <v>0.64920490258228336</v>
      </c>
      <c r="EC123" s="189">
        <f t="shared" si="1599"/>
        <v>3.0107667200456945</v>
      </c>
      <c r="ED123" s="189">
        <f t="shared" si="1599"/>
        <v>0</v>
      </c>
      <c r="EE123" s="193" t="s">
        <v>65</v>
      </c>
      <c r="EF123" s="12" t="s">
        <v>20</v>
      </c>
      <c r="EG123" s="189">
        <f t="shared" ref="EG123" si="1600">BN123-CW121</f>
        <v>0.46170891347054166</v>
      </c>
      <c r="EH123" s="189">
        <f t="shared" ref="EH123" si="1601">BO123-CX121</f>
        <v>-0.71215289974555573</v>
      </c>
      <c r="EI123" s="189">
        <f t="shared" ref="EI123" si="1602">BP123-CY121</f>
        <v>-0.67232370671861341</v>
      </c>
      <c r="EJ123" s="189">
        <f t="shared" ref="EJ123" si="1603">BQ123-CZ121</f>
        <v>-2.1415392039191157</v>
      </c>
      <c r="EK123" s="189">
        <f t="shared" ref="EK123" si="1604">BR123-DA121</f>
        <v>-5.4464780729628216E-2</v>
      </c>
      <c r="EL123" s="189">
        <f t="shared" ref="EL123" si="1605">BS123-DB121</f>
        <v>8.2864774343838654E-2</v>
      </c>
      <c r="EM123" s="189">
        <f t="shared" ref="EM123" si="1606">BT123-DC121</f>
        <v>-0.71320253150171065</v>
      </c>
      <c r="EN123" s="189">
        <f t="shared" ref="EN123" si="1607">BU123-DD121</f>
        <v>1.4129118829193177</v>
      </c>
      <c r="EO123" s="189">
        <f t="shared" ref="EO123" si="1608">BV123-DE121</f>
        <v>-0.25924030574841284</v>
      </c>
      <c r="EP123" s="189">
        <f t="shared" ref="EP123" si="1609">BW123-DF121</f>
        <v>-2.4964934647316195E-2</v>
      </c>
      <c r="EQ123" s="189">
        <f t="shared" ref="EQ123" si="1610">BX123-DG121</f>
        <v>-1.0035725839085767</v>
      </c>
      <c r="ER123" s="189">
        <f t="shared" ref="ER123" si="1611">BY123-DH121</f>
        <v>-1.4693503529326484</v>
      </c>
      <c r="ES123" s="189">
        <f t="shared" ref="ES123" si="1612">BZ123-DI121</f>
        <v>-0.96370215707771645</v>
      </c>
      <c r="ET123" s="189">
        <f t="shared" ref="ET123" si="1613">CA123-DJ121</f>
        <v>-0.31884452897473459</v>
      </c>
      <c r="EU123" s="189">
        <f t="shared" ref="EU123" si="1614">CB123-DK121</f>
        <v>-0.40540769493214512</v>
      </c>
      <c r="EV123" s="189">
        <f t="shared" ref="EV123" si="1615">CC123-DL121</f>
        <v>-0.7859595354478417</v>
      </c>
      <c r="EW123" s="189">
        <f t="shared" ref="EW123" si="1616">CD123-DM121</f>
        <v>-2.3450564018607531</v>
      </c>
      <c r="EX123" s="189">
        <f t="shared" ref="EX123" si="1617">CE123-DN121</f>
        <v>-0.64377319439092195</v>
      </c>
      <c r="EY123" s="189">
        <f t="shared" ref="EY123" si="1618">CF123-DO121</f>
        <v>-0.23315321924547927</v>
      </c>
      <c r="EZ123" s="189">
        <f t="shared" ref="EZ123" si="1619">CG123-DP121</f>
        <v>-0.29969536532003804</v>
      </c>
      <c r="FA123" s="189">
        <f t="shared" ref="FA123" si="1620">CH123-DQ121</f>
        <v>-0.99490130048354675</v>
      </c>
      <c r="FB123" s="195">
        <f>CI123-DR121</f>
        <v>-21.806115795804438</v>
      </c>
      <c r="FC123" s="189">
        <f t="shared" ref="FC123" si="1621">CJ123-DS121</f>
        <v>0.85657866231313873</v>
      </c>
      <c r="FD123" s="189">
        <f t="shared" ref="FD123" si="1622">CK123-DT121</f>
        <v>0.2102695134094032</v>
      </c>
      <c r="FE123" s="189">
        <f t="shared" ref="FE123" si="1623">CL123-DU121</f>
        <v>3.6296002601517156E-2</v>
      </c>
      <c r="FF123" s="189">
        <f t="shared" ref="FF123" si="1624">CM123-DV121</f>
        <v>0.4274023100161487</v>
      </c>
      <c r="FG123" s="189">
        <f t="shared" ref="FG123" si="1625">CN123-DW121</f>
        <v>1.5034191717604692</v>
      </c>
      <c r="FH123" s="189">
        <f t="shared" ref="FH123" si="1626">CO123-DX121</f>
        <v>0</v>
      </c>
      <c r="FI123" s="189">
        <f t="shared" ref="FI123" si="1627">CP123-DY121</f>
        <v>0.30777284806903316</v>
      </c>
      <c r="FJ123" s="189">
        <f t="shared" ref="FJ123" si="1628">CQ123-DZ121</f>
        <v>0.47881789849298939</v>
      </c>
      <c r="FK123" s="189">
        <f t="shared" ref="FK123" si="1629">CR123-EA121</f>
        <v>-3.3578227486104533</v>
      </c>
      <c r="FL123" s="189">
        <f t="shared" ref="FL123" si="1630">CS123-EB121</f>
        <v>-1.0913224000209238</v>
      </c>
      <c r="FM123" s="189">
        <f t="shared" ref="FM123" si="1631">CT123-EC121</f>
        <v>0.67613831159962823</v>
      </c>
      <c r="FN123" s="189">
        <f t="shared" ref="FN123" si="1632">CU123-ED121</f>
        <v>0</v>
      </c>
      <c r="FO123" s="199">
        <f>BA122+BA123</f>
        <v>-4.4870620568892017</v>
      </c>
    </row>
    <row r="124" spans="1:171" ht="13.5" customHeight="1" x14ac:dyDescent="0.2">
      <c r="A124" s="30" t="s">
        <v>65</v>
      </c>
      <c r="B124" s="12" t="s">
        <v>21</v>
      </c>
      <c r="C124" s="28">
        <v>42417</v>
      </c>
      <c r="D124" s="62">
        <v>0.41805555555555557</v>
      </c>
      <c r="E124" s="10">
        <f t="shared" si="1550"/>
        <v>158</v>
      </c>
      <c r="F124" s="76">
        <f t="shared" si="1492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1493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5">
        <v>6</v>
      </c>
      <c r="V124" s="60">
        <v>4</v>
      </c>
      <c r="W124" s="71">
        <f t="shared" si="1494"/>
        <v>239.29999999999998</v>
      </c>
      <c r="X124" s="85">
        <f t="shared" si="1495"/>
        <v>82</v>
      </c>
      <c r="Y124" s="33">
        <v>0</v>
      </c>
      <c r="Z124" s="33">
        <f t="shared" si="1485"/>
        <v>0</v>
      </c>
      <c r="AA124" s="33">
        <v>0</v>
      </c>
      <c r="AB124" s="33">
        <f t="shared" si="1486"/>
        <v>40</v>
      </c>
      <c r="AC124" s="33">
        <v>0</v>
      </c>
      <c r="AD124" s="33">
        <f t="shared" si="1487"/>
        <v>1.8</v>
      </c>
      <c r="AE124" s="22">
        <f t="shared" si="1488"/>
        <v>158</v>
      </c>
      <c r="AF124" s="54">
        <f t="shared" si="1496"/>
        <v>124.61816811137827</v>
      </c>
      <c r="AG124" s="167">
        <f t="shared" si="1057"/>
        <v>5.5621679492226257E-3</v>
      </c>
      <c r="AH124"/>
      <c r="AI124" s="22">
        <f t="shared" si="1489"/>
        <v>3326270000</v>
      </c>
      <c r="AJ124" s="174">
        <f t="shared" si="1502"/>
        <v>9.9752021583253997E-2</v>
      </c>
      <c r="AK124" s="174">
        <f t="shared" si="1503"/>
        <v>4.0007495287401329E-3</v>
      </c>
      <c r="AL124" s="172"/>
      <c r="AM124" s="187">
        <f t="shared" si="1504"/>
        <v>13.505555555555558</v>
      </c>
      <c r="AN124" s="187"/>
      <c r="AO124" s="187"/>
      <c r="AP124" s="174"/>
      <c r="AQ124" s="189">
        <f t="shared" si="1497"/>
        <v>28.1</v>
      </c>
      <c r="AR124" s="189">
        <f t="shared" si="1498"/>
        <v>0</v>
      </c>
      <c r="AS124" s="189">
        <f t="shared" si="1499"/>
        <v>0</v>
      </c>
      <c r="AT124" s="189">
        <f t="shared" si="1500"/>
        <v>2.95</v>
      </c>
      <c r="AU124" s="189">
        <f t="shared" si="1501"/>
        <v>4.8600000000000003</v>
      </c>
      <c r="AV124" s="190" t="s">
        <v>131</v>
      </c>
      <c r="AW124" s="189">
        <f t="shared" si="1506"/>
        <v>10.557948523845567</v>
      </c>
      <c r="AX124" s="189">
        <f t="shared" si="1507"/>
        <v>0</v>
      </c>
      <c r="AY124" s="189">
        <f t="shared" si="1508"/>
        <v>0.4708554125662377</v>
      </c>
      <c r="AZ124" s="189">
        <f t="shared" si="1509"/>
        <v>-0.27790310370931115</v>
      </c>
      <c r="BA124" s="189">
        <f t="shared" si="1510"/>
        <v>1.8653595760787285</v>
      </c>
      <c r="BB124" s="190" t="s">
        <v>131</v>
      </c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89"/>
      <c r="DK124" s="189"/>
      <c r="DL124" s="189"/>
      <c r="DM124" s="189"/>
      <c r="DN124" s="189"/>
      <c r="DO124" s="189"/>
      <c r="DP124" s="189"/>
      <c r="DQ124" s="189"/>
      <c r="DR124" s="195"/>
      <c r="DS124" s="189"/>
      <c r="DT124" s="189"/>
      <c r="DU124" s="189"/>
      <c r="DV124" s="189"/>
      <c r="DW124" s="189"/>
      <c r="DX124" s="189"/>
      <c r="DY124" s="189"/>
      <c r="DZ124" s="189"/>
      <c r="EA124" s="189"/>
      <c r="EB124" s="189"/>
      <c r="EC124" s="189"/>
      <c r="ED124" s="189"/>
      <c r="EE124" s="193" t="s">
        <v>65</v>
      </c>
      <c r="EF124" s="12" t="s">
        <v>21</v>
      </c>
      <c r="EG124" s="189"/>
      <c r="EH124" s="189"/>
      <c r="EI124" s="189"/>
      <c r="EJ124" s="189"/>
      <c r="EK124" s="189"/>
      <c r="EL124" s="189"/>
      <c r="EM124" s="189"/>
      <c r="EN124" s="189"/>
      <c r="EO124" s="189"/>
      <c r="EP124" s="189"/>
      <c r="EQ124" s="189"/>
      <c r="ER124" s="189"/>
      <c r="ES124" s="189"/>
      <c r="ET124" s="189"/>
      <c r="EU124" s="189"/>
      <c r="EV124" s="189"/>
      <c r="EW124" s="189"/>
      <c r="EX124" s="189"/>
      <c r="EY124" s="189"/>
      <c r="EZ124" s="189"/>
      <c r="FA124" s="189"/>
      <c r="FB124" s="195"/>
      <c r="FC124" s="189"/>
      <c r="FD124" s="189"/>
      <c r="FE124" s="189"/>
      <c r="FF124" s="189"/>
      <c r="FG124" s="189"/>
      <c r="FH124" s="189"/>
      <c r="FI124" s="189"/>
      <c r="FJ124" s="189"/>
      <c r="FK124" s="189"/>
      <c r="FL124" s="189"/>
      <c r="FM124" s="189"/>
      <c r="FN124" s="189"/>
      <c r="FO124" s="6"/>
    </row>
    <row r="125" spans="1:171" x14ac:dyDescent="0.2">
      <c r="A125" s="30" t="s">
        <v>65</v>
      </c>
      <c r="B125" s="12" t="s">
        <v>22</v>
      </c>
      <c r="C125" s="28">
        <v>42418</v>
      </c>
      <c r="D125" s="63">
        <v>0.3756944444444445</v>
      </c>
      <c r="E125" s="10">
        <f t="shared" si="1550"/>
        <v>180.98333333333332</v>
      </c>
      <c r="F125" s="76">
        <f t="shared" si="1492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1493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5">
        <v>6.61</v>
      </c>
      <c r="V125" s="60">
        <v>9</v>
      </c>
      <c r="W125" s="71">
        <f t="shared" si="1494"/>
        <v>236.6</v>
      </c>
      <c r="X125" s="85">
        <f t="shared" si="1495"/>
        <v>91</v>
      </c>
      <c r="Y125" s="33">
        <v>0</v>
      </c>
      <c r="Z125" s="33">
        <f t="shared" si="1485"/>
        <v>0</v>
      </c>
      <c r="AA125" s="33">
        <v>0</v>
      </c>
      <c r="AB125" s="33">
        <f t="shared" si="1486"/>
        <v>40</v>
      </c>
      <c r="AC125" s="33">
        <v>1.3</v>
      </c>
      <c r="AD125" s="33">
        <f t="shared" si="1487"/>
        <v>3.1</v>
      </c>
      <c r="AE125" s="22">
        <f t="shared" si="1488"/>
        <v>180.98333333333332</v>
      </c>
      <c r="AF125" s="54">
        <f t="shared" si="1496"/>
        <v>138.07025763343805</v>
      </c>
      <c r="AG125" s="167">
        <f t="shared" si="1057"/>
        <v>5.0202497803703517E-3</v>
      </c>
      <c r="AH125"/>
      <c r="AI125" s="22">
        <f t="shared" si="1489"/>
        <v>3690960000</v>
      </c>
      <c r="AJ125" s="174">
        <f t="shared" si="1502"/>
        <v>0.10403503074880406</v>
      </c>
      <c r="AK125" s="174">
        <f t="shared" si="1503"/>
        <v>4.5265423095926377E-3</v>
      </c>
      <c r="AL125" s="172">
        <f>LN(AI125/AI123)/(AE125-AE123)</f>
        <v>4.2529471791038246E-3</v>
      </c>
      <c r="AM125" s="187">
        <f t="shared" si="1504"/>
        <v>14.125173611111103</v>
      </c>
      <c r="AN125" s="187">
        <f>AM124+AM125</f>
        <v>27.630729166666661</v>
      </c>
      <c r="AO125" s="187">
        <f t="shared" ref="AO125" si="1633">AM124+AM125</f>
        <v>27.630729166666661</v>
      </c>
      <c r="AP125" s="174"/>
      <c r="AQ125" s="189">
        <f t="shared" si="1497"/>
        <v>28.143169398907105</v>
      </c>
      <c r="AR125" s="189">
        <f t="shared" si="1498"/>
        <v>0</v>
      </c>
      <c r="AS125" s="189">
        <f t="shared" si="1499"/>
        <v>0</v>
      </c>
      <c r="AT125" s="189">
        <f t="shared" si="1500"/>
        <v>2.9637158469945355</v>
      </c>
      <c r="AU125" s="189">
        <f t="shared" si="1501"/>
        <v>5.8975956284153002</v>
      </c>
      <c r="AV125" s="190" t="s">
        <v>132</v>
      </c>
      <c r="AW125" s="189">
        <f t="shared" si="1506"/>
        <v>12</v>
      </c>
      <c r="AX125" s="189">
        <f t="shared" si="1507"/>
        <v>0</v>
      </c>
      <c r="AY125" s="189">
        <f t="shared" si="1508"/>
        <v>0</v>
      </c>
      <c r="AZ125" s="189">
        <f t="shared" si="1509"/>
        <v>-2.9999999999999805E-2</v>
      </c>
      <c r="BA125" s="189">
        <f t="shared" si="1510"/>
        <v>1.0699999999999994</v>
      </c>
      <c r="BB125" s="190" t="s">
        <v>132</v>
      </c>
      <c r="BC125" s="189">
        <f>(AW124+AW125)/$AN125</f>
        <v>0.81640800674414238</v>
      </c>
      <c r="BD125" s="189">
        <f>(AX124+AX125)/$AN125</f>
        <v>0</v>
      </c>
      <c r="BE125" s="189">
        <f>(AY124+AY125)/$AN125</f>
        <v>1.7041005676182854E-2</v>
      </c>
      <c r="BF125" s="189">
        <f>(AZ124+AZ125)/$AN125</f>
        <v>-1.1143502650692298E-2</v>
      </c>
      <c r="BG125" s="189">
        <f>(BA124+BA125)/$AN125</f>
        <v>0.10623532800646847</v>
      </c>
      <c r="BH125" s="189">
        <f t="shared" ref="BH125" si="1634">(AW124+AW125)/$AN125</f>
        <v>0.81640800674414238</v>
      </c>
      <c r="BI125" s="189">
        <f t="shared" ref="BI125" si="1635">(AX124+AX125)/$AN125</f>
        <v>0</v>
      </c>
      <c r="BJ125" s="189">
        <f t="shared" ref="BJ125" si="1636">(AY124+AY125)/$AN125</f>
        <v>1.7041005676182854E-2</v>
      </c>
      <c r="BK125" s="189">
        <f t="shared" ref="BK125" si="1637">(AZ124+AZ125)/$AN125</f>
        <v>-1.1143502650692298E-2</v>
      </c>
      <c r="BL125" s="189">
        <f t="shared" ref="BL125" si="1638">(BA124+BA125)/$AN125</f>
        <v>0.10623532800646847</v>
      </c>
      <c r="BN125" s="189">
        <v>0.16771956225352153</v>
      </c>
      <c r="BO125" s="189">
        <v>1.0423211942447639</v>
      </c>
      <c r="BP125" s="189">
        <v>1.2106977168344415</v>
      </c>
      <c r="BQ125" s="189">
        <v>0</v>
      </c>
      <c r="BR125" s="189">
        <v>0</v>
      </c>
      <c r="BS125" s="189">
        <v>3.6511597926982136</v>
      </c>
      <c r="BT125" s="189">
        <v>0</v>
      </c>
      <c r="BU125" s="189">
        <v>3.776274430973301</v>
      </c>
      <c r="BV125" s="189">
        <v>0.74085796262544568</v>
      </c>
      <c r="BW125" s="189">
        <v>1.5340612506744147</v>
      </c>
      <c r="BX125" s="189">
        <v>1.1170994056330494</v>
      </c>
      <c r="BY125" s="189">
        <v>1.1616725175014166</v>
      </c>
      <c r="BZ125" s="189">
        <v>1.490924819856666</v>
      </c>
      <c r="CA125" s="189">
        <v>0.53575134522200851</v>
      </c>
      <c r="CB125" s="189">
        <v>0.75667317936328515</v>
      </c>
      <c r="CC125" s="189">
        <v>4.3898184734666152</v>
      </c>
      <c r="CD125" s="189">
        <v>0.13780797926841429</v>
      </c>
      <c r="CE125" s="189">
        <v>1.8555998220829333</v>
      </c>
      <c r="CF125" s="189">
        <v>0.77407957261380234</v>
      </c>
      <c r="CG125" s="189">
        <v>0.19358096097726987</v>
      </c>
      <c r="CH125" s="189">
        <v>1.3060613330291155</v>
      </c>
      <c r="CI125" s="189">
        <v>16.12013124817036</v>
      </c>
      <c r="CJ125" s="189">
        <v>3.0720329797623473</v>
      </c>
      <c r="CK125" s="189">
        <v>0.56907581202434021</v>
      </c>
      <c r="CL125" s="189">
        <v>0</v>
      </c>
      <c r="CM125" s="189">
        <v>0.93479865031715259</v>
      </c>
      <c r="CN125" s="189">
        <v>4.1480907601198611</v>
      </c>
      <c r="CO125" s="189">
        <v>3.9234892237130309E-2</v>
      </c>
      <c r="CP125" s="189">
        <v>1.3490442106634142</v>
      </c>
      <c r="CQ125" s="189">
        <v>0.53452758534491296</v>
      </c>
      <c r="CR125" s="189">
        <v>0.13720071390285071</v>
      </c>
      <c r="CS125" s="189">
        <v>1.4708823307988734</v>
      </c>
      <c r="CT125" s="189">
        <v>3.6407525577283124</v>
      </c>
      <c r="CU125" s="189">
        <v>0</v>
      </c>
      <c r="CW125" s="189">
        <f t="shared" ref="CW125:DQ125" si="1639">(BN125*$W125/1000+($AB128-$AB124)*BN$18/1000)/(($W125+$AA125+$AC125)/1000)</f>
        <v>0.16680306191333835</v>
      </c>
      <c r="CX125" s="189">
        <f t="shared" si="1639"/>
        <v>1.036625450013918</v>
      </c>
      <c r="CY125" s="189">
        <f t="shared" si="1639"/>
        <v>1.2040818823162205</v>
      </c>
      <c r="CZ125" s="189">
        <f t="shared" si="1639"/>
        <v>0</v>
      </c>
      <c r="DA125" s="189">
        <f t="shared" si="1639"/>
        <v>0</v>
      </c>
      <c r="DB125" s="189">
        <f t="shared" si="1639"/>
        <v>3.6312080998419392</v>
      </c>
      <c r="DC125" s="189">
        <f t="shared" si="1639"/>
        <v>0</v>
      </c>
      <c r="DD125" s="189">
        <f t="shared" si="1639"/>
        <v>3.7556390515690752</v>
      </c>
      <c r="DE125" s="189">
        <f t="shared" si="1639"/>
        <v>0.73680955845809348</v>
      </c>
      <c r="DF125" s="189">
        <f t="shared" si="1639"/>
        <v>1.5256784023100736</v>
      </c>
      <c r="DG125" s="189">
        <f t="shared" si="1639"/>
        <v>1.1109950372962567</v>
      </c>
      <c r="DH125" s="189">
        <f t="shared" si="1639"/>
        <v>1.1553245802473104</v>
      </c>
      <c r="DI125" s="189">
        <f t="shared" si="1639"/>
        <v>1.482777689693515</v>
      </c>
      <c r="DJ125" s="189">
        <f t="shared" si="1639"/>
        <v>0.53282374224265339</v>
      </c>
      <c r="DK125" s="189">
        <f t="shared" si="1639"/>
        <v>0.75253835324654583</v>
      </c>
      <c r="DL125" s="189">
        <f t="shared" si="1639"/>
        <v>4.3658303943766334</v>
      </c>
      <c r="DM125" s="189">
        <f t="shared" si="1639"/>
        <v>0.13705493020137377</v>
      </c>
      <c r="DN125" s="189">
        <f t="shared" si="1639"/>
        <v>1.8454599323447751</v>
      </c>
      <c r="DO125" s="189">
        <f t="shared" si="1639"/>
        <v>0.76984962959405467</v>
      </c>
      <c r="DP125" s="189">
        <f t="shared" si="1639"/>
        <v>0.19252314151837768</v>
      </c>
      <c r="DQ125" s="189">
        <f t="shared" si="1639"/>
        <v>1.2989243858540929</v>
      </c>
      <c r="DR125" s="195">
        <f>(CI125*$W125/1000+($AB128-$AB124)*CI$18/1000+2220*(AD128-AD124)/1000)/(($W125+$AA125+$AC125)/1000)</f>
        <v>58.957642090446015</v>
      </c>
      <c r="DS125" s="189">
        <f t="shared" ref="DS125:ED125" si="1640">(CJ125*$W125/1000+($AB128-$AB124)*CJ$18/1000)/(($W125+$AA125+$AC125)/1000)</f>
        <v>3.0552459142991646</v>
      </c>
      <c r="DT125" s="189">
        <f t="shared" si="1640"/>
        <v>0.56596610813349679</v>
      </c>
      <c r="DU125" s="189">
        <f t="shared" si="1640"/>
        <v>0</v>
      </c>
      <c r="DV125" s="189">
        <f t="shared" si="1640"/>
        <v>0.92969046097115726</v>
      </c>
      <c r="DW125" s="189">
        <f t="shared" si="1640"/>
        <v>4.1254235974962548</v>
      </c>
      <c r="DX125" s="189">
        <f t="shared" si="1640"/>
        <v>3.9020493918894623E-2</v>
      </c>
      <c r="DY125" s="189">
        <f t="shared" si="1640"/>
        <v>1.3416723843756357</v>
      </c>
      <c r="DZ125" s="189">
        <f t="shared" si="1640"/>
        <v>0.53160666957800085</v>
      </c>
      <c r="EA125" s="189">
        <f t="shared" si="1640"/>
        <v>0.13645098322578594</v>
      </c>
      <c r="EB125" s="189">
        <f t="shared" si="1640"/>
        <v>1.4628447224338521</v>
      </c>
      <c r="EC125" s="189">
        <f t="shared" si="1640"/>
        <v>3.6208577350084852</v>
      </c>
      <c r="ED125" s="189">
        <f t="shared" si="1640"/>
        <v>0</v>
      </c>
      <c r="EE125" s="193" t="s">
        <v>65</v>
      </c>
      <c r="EF125" s="12" t="s">
        <v>22</v>
      </c>
      <c r="EG125" s="189">
        <f t="shared" ref="EG125" si="1641">BN125-CW123</f>
        <v>-4.1465557666565713</v>
      </c>
      <c r="EH125" s="189">
        <f t="shared" ref="EH125" si="1642">BO125-CX123</f>
        <v>-0.41494902944414713</v>
      </c>
      <c r="EI125" s="189">
        <f t="shared" ref="EI125" si="1643">BP125-CY123</f>
        <v>-0.70529316359252792</v>
      </c>
      <c r="EJ125" s="189">
        <f t="shared" ref="EJ125" si="1644">BQ125-CZ123</f>
        <v>-1.0517946955628454</v>
      </c>
      <c r="EK125" s="189">
        <f t="shared" ref="EK125" si="1645">BR125-DA123</f>
        <v>-3.731051435465594E-2</v>
      </c>
      <c r="EL125" s="189">
        <f t="shared" ref="EL125" si="1646">BS125-DB123</f>
        <v>0.624296509345041</v>
      </c>
      <c r="EM125" s="189">
        <f t="shared" ref="EM125" si="1647">BT125-DC123</f>
        <v>-0.13451142555234205</v>
      </c>
      <c r="EN125" s="189">
        <f t="shared" ref="EN125" si="1648">BU125-DD123</f>
        <v>1.5991645240939136</v>
      </c>
      <c r="EO125" s="189">
        <f t="shared" ref="EO125" si="1649">BV125-DE123</f>
        <v>-0.16812182971724798</v>
      </c>
      <c r="EP125" s="189">
        <f t="shared" ref="EP125" si="1650">BW125-DF123</f>
        <v>8.1889337871372758E-2</v>
      </c>
      <c r="EQ125" s="189">
        <f t="shared" ref="EQ125" si="1651">BX125-DG123</f>
        <v>-0.90549580484411063</v>
      </c>
      <c r="ER125" s="189">
        <f t="shared" ref="ER125" si="1652">BY125-DH123</f>
        <v>-1.5954907244176968</v>
      </c>
      <c r="ES125" s="189">
        <f t="shared" ref="ES125" si="1653">BZ125-DI123</f>
        <v>-0.54407445452020897</v>
      </c>
      <c r="ET125" s="189">
        <f t="shared" ref="ET125" si="1654">CA125-DJ123</f>
        <v>-0.18411623110626807</v>
      </c>
      <c r="EU125" s="189">
        <f t="shared" ref="EU125" si="1655">CB125-DK123</f>
        <v>-0.3269460527049407</v>
      </c>
      <c r="EV125" s="189">
        <f t="shared" ref="EV125" si="1656">CC125-DL123</f>
        <v>-0.50759381159065153</v>
      </c>
      <c r="EW125" s="189">
        <f t="shared" ref="EW125" si="1657">CD125-DM123</f>
        <v>-1.5667998745129623</v>
      </c>
      <c r="EX125" s="189">
        <f t="shared" ref="EX125" si="1658">CE125-DN123</f>
        <v>-0.46258621438468572</v>
      </c>
      <c r="EY125" s="189">
        <f t="shared" ref="EY125" si="1659">CF125-DO123</f>
        <v>-0.2213683387637343</v>
      </c>
      <c r="EZ125" s="189">
        <f t="shared" ref="EZ125" si="1660">CG125-DP123</f>
        <v>-0.23346282271162347</v>
      </c>
      <c r="FA125" s="189">
        <f t="shared" ref="FA125" si="1661">CH125-DQ123</f>
        <v>-0.93771586130181017</v>
      </c>
      <c r="FB125" s="195">
        <f>CI125-DR123</f>
        <v>-25.466975944354367</v>
      </c>
      <c r="FC125" s="189">
        <f t="shared" ref="FC125" si="1662">CJ125-DS123</f>
        <v>1.7641143507278891</v>
      </c>
      <c r="FD125" s="189">
        <f t="shared" ref="FD125" si="1663">CK125-DT123</f>
        <v>0.241720804760234</v>
      </c>
      <c r="FE125" s="189">
        <f t="shared" ref="FE125" si="1664">CL125-DU123</f>
        <v>-4.1527564952232671E-2</v>
      </c>
      <c r="FF125" s="189">
        <f t="shared" ref="FF125" si="1665">CM125-DV123</f>
        <v>0.32650572504997422</v>
      </c>
      <c r="FG125" s="189">
        <f t="shared" ref="FG125" si="1666">CN125-DW123</f>
        <v>1.1521594995830688</v>
      </c>
      <c r="FH125" s="189">
        <f t="shared" ref="FH125" si="1667">CO125-DX123</f>
        <v>3.9234892237130309E-2</v>
      </c>
      <c r="FI125" s="189">
        <f t="shared" ref="FI125" si="1668">CP125-DY123</f>
        <v>1.0179374904834555</v>
      </c>
      <c r="FJ125" s="189">
        <f t="shared" ref="FJ125" si="1669">CQ125-DZ123</f>
        <v>8.3619587066882106E-2</v>
      </c>
      <c r="FK125" s="189">
        <f t="shared" ref="FK125" si="1670">CR125-EA123</f>
        <v>-0.26646760317476587</v>
      </c>
      <c r="FL125" s="189">
        <f t="shared" ref="FL125" si="1671">CS125-EB123</f>
        <v>0.82167742821659007</v>
      </c>
      <c r="FM125" s="189">
        <f t="shared" ref="FM125" si="1672">CT125-EC123</f>
        <v>0.62998583768261796</v>
      </c>
      <c r="FN125" s="189">
        <f t="shared" ref="FN125" si="1673">CU125-ED123</f>
        <v>0</v>
      </c>
      <c r="FO125" s="199">
        <f>BA124+BA125</f>
        <v>2.9353595760787279</v>
      </c>
    </row>
    <row r="126" spans="1:171" x14ac:dyDescent="0.2">
      <c r="A126" s="30" t="s">
        <v>65</v>
      </c>
      <c r="B126" s="12" t="s">
        <v>23</v>
      </c>
      <c r="C126" s="28">
        <v>42419</v>
      </c>
      <c r="D126" s="63">
        <v>0.41388888888888892</v>
      </c>
      <c r="E126" s="10">
        <f t="shared" si="1550"/>
        <v>205.90000000000003</v>
      </c>
      <c r="F126" s="76">
        <f t="shared" si="1492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1493"/>
        <v>0.19999999999999929</v>
      </c>
      <c r="L126" s="53">
        <f t="shared" ref="L126:L131" si="1674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5">
        <v>6.97</v>
      </c>
      <c r="V126" s="57">
        <v>4</v>
      </c>
      <c r="W126" s="71">
        <f t="shared" si="1494"/>
        <v>229</v>
      </c>
      <c r="X126" s="85">
        <f t="shared" si="1495"/>
        <v>95</v>
      </c>
      <c r="Y126" s="61">
        <v>0</v>
      </c>
      <c r="Z126" s="33">
        <f t="shared" si="1485"/>
        <v>0</v>
      </c>
      <c r="AA126" s="33">
        <v>0</v>
      </c>
      <c r="AB126" s="33">
        <f t="shared" si="1486"/>
        <v>40</v>
      </c>
      <c r="AC126" s="33">
        <v>1.4</v>
      </c>
      <c r="AD126" s="33">
        <f t="shared" si="1487"/>
        <v>4.5</v>
      </c>
      <c r="AE126" s="22">
        <f t="shared" si="1488"/>
        <v>205.90000000000003</v>
      </c>
      <c r="AF126" s="54">
        <f t="shared" si="1496"/>
        <v>-236.19231829525137</v>
      </c>
      <c r="AG126" s="167">
        <f t="shared" si="1057"/>
        <v>-2.9346728359449822E-3</v>
      </c>
      <c r="AH126"/>
      <c r="AI126" s="22">
        <f t="shared" si="1489"/>
        <v>3320500000</v>
      </c>
      <c r="AJ126" s="174">
        <f t="shared" si="1502"/>
        <v>-0.10577121281900945</v>
      </c>
      <c r="AK126" s="174">
        <f t="shared" si="1503"/>
        <v>-4.2449985077863241E-3</v>
      </c>
      <c r="AL126" s="172"/>
      <c r="AM126" s="187">
        <f t="shared" si="1504"/>
        <v>15.62482638888892</v>
      </c>
      <c r="AN126" s="187"/>
      <c r="AO126" s="187"/>
      <c r="AP126" s="174"/>
      <c r="AQ126" s="189">
        <f t="shared" si="1497"/>
        <v>32.672309027777779</v>
      </c>
      <c r="AR126" s="189">
        <f t="shared" si="1498"/>
        <v>0</v>
      </c>
      <c r="AS126" s="189">
        <f t="shared" si="1499"/>
        <v>0</v>
      </c>
      <c r="AT126" s="189">
        <f t="shared" si="1500"/>
        <v>3.1805555555555562</v>
      </c>
      <c r="AU126" s="189">
        <f t="shared" si="1501"/>
        <v>6.1722656249999996</v>
      </c>
      <c r="AV126" s="190" t="s">
        <v>133</v>
      </c>
      <c r="AW126" s="189">
        <f t="shared" si="1506"/>
        <v>8.8431693989071043</v>
      </c>
      <c r="AX126" s="189">
        <f t="shared" si="1507"/>
        <v>0</v>
      </c>
      <c r="AY126" s="189">
        <f t="shared" si="1508"/>
        <v>0</v>
      </c>
      <c r="AZ126" s="189">
        <f t="shared" si="1509"/>
        <v>-0.23628415300546468</v>
      </c>
      <c r="BA126" s="189">
        <f t="shared" si="1510"/>
        <v>0.3124043715846998</v>
      </c>
      <c r="BB126" s="190" t="s">
        <v>133</v>
      </c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95"/>
      <c r="DS126" s="189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193" t="s">
        <v>65</v>
      </c>
      <c r="EF126" s="12" t="s">
        <v>23</v>
      </c>
      <c r="EG126" s="189"/>
      <c r="EH126" s="189"/>
      <c r="EI126" s="189"/>
      <c r="EJ126" s="189"/>
      <c r="EK126" s="189"/>
      <c r="EL126" s="189"/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89"/>
      <c r="EX126" s="189"/>
      <c r="EY126" s="189"/>
      <c r="EZ126" s="189"/>
      <c r="FA126" s="189"/>
      <c r="FB126" s="195"/>
      <c r="FC126" s="189"/>
      <c r="FD126" s="189"/>
      <c r="FE126" s="189"/>
      <c r="FF126" s="189"/>
      <c r="FG126" s="189"/>
      <c r="FH126" s="189"/>
      <c r="FI126" s="189"/>
      <c r="FJ126" s="189"/>
      <c r="FK126" s="189"/>
      <c r="FL126" s="189"/>
      <c r="FM126" s="189"/>
      <c r="FN126" s="189"/>
      <c r="FO126" s="6"/>
    </row>
    <row r="127" spans="1:171" x14ac:dyDescent="0.2">
      <c r="A127" s="30" t="s">
        <v>65</v>
      </c>
      <c r="B127" s="12" t="s">
        <v>24</v>
      </c>
      <c r="C127" s="28">
        <v>42420</v>
      </c>
      <c r="D127" s="63">
        <v>0.5395833333333333</v>
      </c>
      <c r="E127" s="10">
        <f t="shared" si="1550"/>
        <v>232.91666666666669</v>
      </c>
      <c r="F127" s="76">
        <f t="shared" si="1492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1493"/>
        <v>0.29999999999999893</v>
      </c>
      <c r="L127" s="53">
        <f t="shared" si="1674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5">
        <v>7.48</v>
      </c>
      <c r="V127" s="57">
        <v>4</v>
      </c>
      <c r="W127" s="71">
        <f t="shared" si="1494"/>
        <v>227.2</v>
      </c>
      <c r="X127" s="85">
        <f t="shared" si="1495"/>
        <v>99</v>
      </c>
      <c r="Y127" s="33">
        <v>1.6</v>
      </c>
      <c r="Z127" s="33">
        <f t="shared" si="1485"/>
        <v>1.6</v>
      </c>
      <c r="AA127" s="33">
        <v>0</v>
      </c>
      <c r="AB127" s="33">
        <f t="shared" si="1486"/>
        <v>40</v>
      </c>
      <c r="AC127" s="33">
        <v>0.6</v>
      </c>
      <c r="AD127" s="33">
        <f t="shared" si="1487"/>
        <v>5.0999999999999996</v>
      </c>
      <c r="AE127" s="22">
        <f t="shared" si="1488"/>
        <v>232.91666666666669</v>
      </c>
      <c r="AF127" s="54">
        <f t="shared" si="1496"/>
        <v>-90.883797581826272</v>
      </c>
      <c r="AG127" s="167">
        <f t="shared" si="1057"/>
        <v>-7.6267409483618629E-3</v>
      </c>
      <c r="AH127"/>
      <c r="AI127" s="22">
        <f t="shared" si="1489"/>
        <v>2680960000</v>
      </c>
      <c r="AJ127" s="174">
        <f t="shared" si="1502"/>
        <v>-0.21394043466215304</v>
      </c>
      <c r="AK127" s="174">
        <f t="shared" si="1503"/>
        <v>-7.9188316346262728E-3</v>
      </c>
      <c r="AL127" s="172">
        <f>LN(AI127/AI125)/(AE127-AE125)</f>
        <v>-6.156193468828541E-3</v>
      </c>
      <c r="AM127" s="187">
        <f t="shared" si="1504"/>
        <v>14.802881944444437</v>
      </c>
      <c r="AN127" s="187">
        <f>AM126+AM127</f>
        <v>30.427708333333356</v>
      </c>
      <c r="AO127" s="187"/>
      <c r="AP127" s="174"/>
      <c r="AQ127" s="189">
        <f t="shared" si="1497"/>
        <v>31.878489903424061</v>
      </c>
      <c r="AR127" s="189">
        <f t="shared" si="1498"/>
        <v>0</v>
      </c>
      <c r="AS127" s="189">
        <f t="shared" si="1499"/>
        <v>0</v>
      </c>
      <c r="AT127" s="189">
        <f t="shared" si="1500"/>
        <v>3.022019315188762</v>
      </c>
      <c r="AU127" s="189">
        <f t="shared" si="1501"/>
        <v>6.3631957857769974</v>
      </c>
      <c r="AV127" s="190" t="s">
        <v>134</v>
      </c>
      <c r="AW127" s="189">
        <f t="shared" si="1506"/>
        <v>6.5723090277777771</v>
      </c>
      <c r="AX127" s="189">
        <f t="shared" si="1507"/>
        <v>0</v>
      </c>
      <c r="AY127" s="189">
        <f t="shared" si="1508"/>
        <v>0</v>
      </c>
      <c r="AZ127" s="189">
        <f t="shared" si="1509"/>
        <v>0.15055555555555644</v>
      </c>
      <c r="BA127" s="189">
        <f t="shared" si="1510"/>
        <v>0.20773437500000025</v>
      </c>
      <c r="BB127" s="190" t="s">
        <v>134</v>
      </c>
      <c r="BC127" s="189">
        <f>(AW126+AW127)/$AN127</f>
        <v>0.5066263373438914</v>
      </c>
      <c r="BD127" s="189">
        <f>(AX126+AX127)/$AN127</f>
        <v>0</v>
      </c>
      <c r="BE127" s="189">
        <f>(AY126+AY127)/$AN127</f>
        <v>0</v>
      </c>
      <c r="BF127" s="189">
        <f>(AZ126+AZ127)/$AN127</f>
        <v>-2.8174516631603542E-3</v>
      </c>
      <c r="BG127" s="189">
        <f>(BA126+BA127)/$AN127</f>
        <v>1.709424649686455E-2</v>
      </c>
      <c r="BH127" s="189"/>
      <c r="BI127" s="189"/>
      <c r="BJ127" s="189"/>
      <c r="BK127" s="189"/>
      <c r="BL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95"/>
      <c r="DS127" s="189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193" t="s">
        <v>65</v>
      </c>
      <c r="EF127" s="12" t="s">
        <v>24</v>
      </c>
      <c r="EG127" s="189"/>
      <c r="EH127" s="189"/>
      <c r="EI127" s="189"/>
      <c r="EJ127" s="189"/>
      <c r="EK127" s="189"/>
      <c r="EL127" s="189"/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89"/>
      <c r="EX127" s="189"/>
      <c r="EY127" s="189"/>
      <c r="EZ127" s="189"/>
      <c r="FA127" s="189"/>
      <c r="FB127" s="195"/>
      <c r="FC127" s="189"/>
      <c r="FD127" s="189"/>
      <c r="FE127" s="189"/>
      <c r="FF127" s="189"/>
      <c r="FG127" s="189"/>
      <c r="FH127" s="189"/>
      <c r="FI127" s="189"/>
      <c r="FJ127" s="189"/>
      <c r="FK127" s="189"/>
      <c r="FL127" s="189"/>
      <c r="FM127" s="189"/>
      <c r="FN127" s="189"/>
      <c r="FO127" s="6"/>
    </row>
    <row r="128" spans="1:171" x14ac:dyDescent="0.2">
      <c r="A128" s="30" t="s">
        <v>65</v>
      </c>
      <c r="B128" s="12" t="s">
        <v>25</v>
      </c>
      <c r="C128" s="28">
        <v>42421</v>
      </c>
      <c r="D128" s="63">
        <v>0.53263888888888888</v>
      </c>
      <c r="E128" s="10">
        <f t="shared" si="1550"/>
        <v>256.75</v>
      </c>
      <c r="F128" s="76">
        <f t="shared" si="1492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1493"/>
        <v>0.59999999999999964</v>
      </c>
      <c r="L128" s="53">
        <f t="shared" si="1674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5">
        <v>7.87</v>
      </c>
      <c r="V128" s="57">
        <v>4</v>
      </c>
      <c r="W128" s="71">
        <f t="shared" si="1494"/>
        <v>224.5</v>
      </c>
      <c r="X128" s="85">
        <f t="shared" si="1495"/>
        <v>103</v>
      </c>
      <c r="Y128" s="61">
        <v>0</v>
      </c>
      <c r="Z128" s="33">
        <f t="shared" si="1485"/>
        <v>1.6</v>
      </c>
      <c r="AA128" s="33">
        <v>0</v>
      </c>
      <c r="AB128" s="33">
        <f t="shared" si="1486"/>
        <v>40</v>
      </c>
      <c r="AC128" s="33">
        <v>1.3</v>
      </c>
      <c r="AD128" s="33">
        <f t="shared" si="1487"/>
        <v>6.3999999999999995</v>
      </c>
      <c r="AE128" s="22">
        <f t="shared" si="1488"/>
        <v>256.75</v>
      </c>
      <c r="AF128" s="54">
        <f t="shared" si="1496"/>
        <v>-186.55419553975261</v>
      </c>
      <c r="AG128" s="167">
        <f t="shared" si="1057"/>
        <v>-3.7155271611795156E-3</v>
      </c>
      <c r="AH128"/>
      <c r="AI128" s="22">
        <f t="shared" si="1489"/>
        <v>2424600000.0000005</v>
      </c>
      <c r="AJ128" s="174">
        <f t="shared" si="1502"/>
        <v>-0.10050837700613219</v>
      </c>
      <c r="AK128" s="174">
        <f t="shared" si="1503"/>
        <v>-4.2171346995579975E-3</v>
      </c>
      <c r="AL128" s="172"/>
      <c r="AM128" s="187">
        <f t="shared" si="1504"/>
        <v>11.221527777777771</v>
      </c>
      <c r="AN128" s="187"/>
      <c r="AO128" s="187"/>
      <c r="AP128" s="174"/>
      <c r="AQ128" s="189">
        <f t="shared" si="1497"/>
        <v>36.543622674933559</v>
      </c>
      <c r="AR128" s="189">
        <f t="shared" si="1498"/>
        <v>0</v>
      </c>
      <c r="AS128" s="189">
        <f t="shared" si="1499"/>
        <v>0</v>
      </c>
      <c r="AT128" s="189">
        <f t="shared" si="1500"/>
        <v>3.0722099202834361</v>
      </c>
      <c r="AU128" s="189">
        <f t="shared" si="1501"/>
        <v>6.5620017714791841</v>
      </c>
      <c r="AV128" s="190" t="s">
        <v>135</v>
      </c>
      <c r="AW128" s="189">
        <f t="shared" si="1506"/>
        <v>7.9784899034240624</v>
      </c>
      <c r="AX128" s="189">
        <f t="shared" si="1507"/>
        <v>0</v>
      </c>
      <c r="AY128" s="189">
        <f t="shared" si="1508"/>
        <v>0</v>
      </c>
      <c r="AZ128" s="189">
        <f t="shared" si="1509"/>
        <v>-6.7980684811237868E-2</v>
      </c>
      <c r="BA128" s="189">
        <f t="shared" si="1510"/>
        <v>0.23680421422300224</v>
      </c>
      <c r="BB128" s="190" t="s">
        <v>135</v>
      </c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95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193" t="s">
        <v>65</v>
      </c>
      <c r="EF128" s="12" t="s">
        <v>25</v>
      </c>
      <c r="EG128" s="189"/>
      <c r="EH128" s="189"/>
      <c r="EI128" s="189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95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89"/>
      <c r="FN128" s="189"/>
      <c r="FO128" s="6"/>
    </row>
    <row r="129" spans="1:171" x14ac:dyDescent="0.2">
      <c r="A129" s="30" t="s">
        <v>65</v>
      </c>
      <c r="B129" s="12" t="s">
        <v>26</v>
      </c>
      <c r="C129" s="28">
        <v>42422</v>
      </c>
      <c r="D129" s="63">
        <v>0.35486111111111113</v>
      </c>
      <c r="E129" s="10">
        <f t="shared" si="1550"/>
        <v>276.48333333333335</v>
      </c>
      <c r="F129" s="76">
        <f t="shared" si="1492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1493"/>
        <v>0.45000000000000107</v>
      </c>
      <c r="L129" s="53">
        <f t="shared" si="1674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5">
        <v>8.27</v>
      </c>
      <c r="V129" s="60">
        <v>12</v>
      </c>
      <c r="W129" s="71">
        <f t="shared" si="1494"/>
        <v>221.2</v>
      </c>
      <c r="X129" s="85">
        <f t="shared" si="1495"/>
        <v>115</v>
      </c>
      <c r="Y129" s="33">
        <v>0</v>
      </c>
      <c r="Z129" s="33">
        <f t="shared" si="1485"/>
        <v>1.6</v>
      </c>
      <c r="AA129" s="33">
        <v>0</v>
      </c>
      <c r="AB129" s="33">
        <f t="shared" si="1486"/>
        <v>40</v>
      </c>
      <c r="AC129" s="33">
        <v>0.7</v>
      </c>
      <c r="AD129" s="33">
        <f t="shared" si="1487"/>
        <v>7.1</v>
      </c>
      <c r="AE129" s="22">
        <f t="shared" si="1488"/>
        <v>276.48333333333335</v>
      </c>
      <c r="AF129" s="54">
        <f t="shared" si="1496"/>
        <v>-65.69400377551986</v>
      </c>
      <c r="AG129" s="167">
        <f t="shared" si="1057"/>
        <v>-1.055114836551093E-2</v>
      </c>
      <c r="AH129"/>
      <c r="AI129" s="22">
        <f t="shared" si="1489"/>
        <v>1939923999.9999998</v>
      </c>
      <c r="AJ129" s="174">
        <f t="shared" si="1502"/>
        <v>-0.22301776528021197</v>
      </c>
      <c r="AK129" s="174">
        <f t="shared" si="1503"/>
        <v>-1.1301575943253976E-2</v>
      </c>
      <c r="AL129" s="172">
        <f>LN(AI129/AI127)/(AE129-AE127)</f>
        <v>-7.4260017357232772E-3</v>
      </c>
      <c r="AM129" s="187">
        <f t="shared" si="1504"/>
        <v>8.0454444444444508</v>
      </c>
      <c r="AN129" s="187">
        <f>AM128+AM129</f>
        <v>19.266972222222222</v>
      </c>
      <c r="AO129" s="187">
        <f t="shared" ref="AO129" si="1675">AM128+AM129+AM127+AM126</f>
        <v>49.694680555555578</v>
      </c>
      <c r="AP129" s="174"/>
      <c r="AQ129" s="189">
        <f t="shared" si="1497"/>
        <v>39.101577287066249</v>
      </c>
      <c r="AR129" s="189">
        <f t="shared" si="1498"/>
        <v>0</v>
      </c>
      <c r="AS129" s="189">
        <f t="shared" si="1499"/>
        <v>0</v>
      </c>
      <c r="AT129" s="189">
        <f t="shared" si="1500"/>
        <v>3.3992429022082025</v>
      </c>
      <c r="AU129" s="189">
        <f t="shared" si="1501"/>
        <v>6.6988012618296535</v>
      </c>
      <c r="AV129" s="190" t="s">
        <v>136</v>
      </c>
      <c r="AW129" s="189">
        <f t="shared" si="1506"/>
        <v>4.343622674933556</v>
      </c>
      <c r="AX129" s="189">
        <f t="shared" si="1507"/>
        <v>0</v>
      </c>
      <c r="AY129" s="189">
        <f t="shared" si="1508"/>
        <v>0</v>
      </c>
      <c r="AZ129" s="189">
        <f t="shared" si="1509"/>
        <v>-0.33779007971656405</v>
      </c>
      <c r="BA129" s="189">
        <f t="shared" si="1510"/>
        <v>0.15799822852081569</v>
      </c>
      <c r="BB129" s="190" t="s">
        <v>136</v>
      </c>
      <c r="BC129" s="189">
        <f>(AW128+AW129)/$AN129</f>
        <v>0.63954587343752378</v>
      </c>
      <c r="BD129" s="189">
        <f>(AX128+AX129)/$AN129</f>
        <v>0</v>
      </c>
      <c r="BE129" s="189">
        <f>(AY128+AY129)/$AN129</f>
        <v>0</v>
      </c>
      <c r="BF129" s="189">
        <f>(AZ128+AZ129)/$AN129</f>
        <v>-2.1060432321576315E-2</v>
      </c>
      <c r="BG129" s="189">
        <f>(BA128+BA129)/$AN129</f>
        <v>2.0491151291974097E-2</v>
      </c>
      <c r="BH129" s="189">
        <f t="shared" ref="BH129:BL129" si="1676">(AW128+AW129+AW127+AW126)/$AO129</f>
        <v>0.55816016311914085</v>
      </c>
      <c r="BI129" s="189">
        <f t="shared" si="1676"/>
        <v>0</v>
      </c>
      <c r="BJ129" s="189">
        <f t="shared" si="1676"/>
        <v>0</v>
      </c>
      <c r="BK129" s="189">
        <f t="shared" si="1676"/>
        <v>-9.8903817568209186E-3</v>
      </c>
      <c r="BL129" s="189">
        <f t="shared" si="1676"/>
        <v>1.8411250039240525E-2</v>
      </c>
      <c r="BN129" s="189">
        <v>0.37176862318332854</v>
      </c>
      <c r="BO129" s="189">
        <v>1.1031915124476328</v>
      </c>
      <c r="BP129" s="189">
        <v>0.42263201138840079</v>
      </c>
      <c r="BQ129" s="189">
        <v>0</v>
      </c>
      <c r="BR129" s="189">
        <v>0</v>
      </c>
      <c r="BS129" s="189">
        <v>4.4312725681039478</v>
      </c>
      <c r="BT129" s="189">
        <v>3.7197211857466647E-2</v>
      </c>
      <c r="BU129" s="189">
        <v>5.0807790233987911</v>
      </c>
      <c r="BV129" s="189">
        <v>0.77539060922942515</v>
      </c>
      <c r="BW129" s="189">
        <v>1.63205519460513</v>
      </c>
      <c r="BX129" s="189">
        <v>0.52067408855865605</v>
      </c>
      <c r="BY129" s="189">
        <v>0.36914151648240467</v>
      </c>
      <c r="BZ129" s="189">
        <v>1.5605783855493023</v>
      </c>
      <c r="CA129" s="189">
        <v>0.45266248109942292</v>
      </c>
      <c r="CB129" s="189">
        <v>0.7176380947998765</v>
      </c>
      <c r="CC129" s="189">
        <v>4.406649445465658</v>
      </c>
      <c r="CD129" s="189">
        <v>0.36519114506129785</v>
      </c>
      <c r="CE129" s="189">
        <v>1.7840948910967691</v>
      </c>
      <c r="CF129" s="189">
        <v>0.50700410678660424</v>
      </c>
      <c r="CG129" s="189">
        <v>0.16942490841383595</v>
      </c>
      <c r="CH129" s="189">
        <v>0.91594389557430544</v>
      </c>
      <c r="CI129" s="189">
        <v>35.375443857989609</v>
      </c>
      <c r="CJ129" s="189">
        <v>8.8295034320546613</v>
      </c>
      <c r="CK129" s="189">
        <v>0.81822925315189454</v>
      </c>
      <c r="CL129" s="189">
        <v>3.9265434999115195E-2</v>
      </c>
      <c r="CM129" s="189">
        <v>0.94760635968713658</v>
      </c>
      <c r="CN129" s="189">
        <v>3.7920360928387096</v>
      </c>
      <c r="CO129" s="189">
        <v>0.12561257488621702</v>
      </c>
      <c r="CP129" s="189">
        <v>2.2427648269635534</v>
      </c>
      <c r="CQ129" s="189">
        <v>1.1344325846159715</v>
      </c>
      <c r="CR129" s="189">
        <v>0.20324228485580006</v>
      </c>
      <c r="CS129" s="189">
        <v>0.23496565115771831</v>
      </c>
      <c r="CT129" s="189">
        <v>5.1716470419707772</v>
      </c>
      <c r="CU129" s="189">
        <v>0.23413195858847421</v>
      </c>
      <c r="CW129" s="189">
        <f t="shared" ref="CW129:DQ129" si="1677">(BN129*$W129/1000+($AB130-$AB128)*BN$18/1000)/(($W129+$AA129+$AC129)/1000)</f>
        <v>0.37059585150136221</v>
      </c>
      <c r="CX129" s="189">
        <f t="shared" si="1677"/>
        <v>1.0997114130392807</v>
      </c>
      <c r="CY129" s="189">
        <f t="shared" si="1677"/>
        <v>0.42129878737771181</v>
      </c>
      <c r="CZ129" s="189">
        <f t="shared" si="1677"/>
        <v>0</v>
      </c>
      <c r="DA129" s="189">
        <f t="shared" si="1677"/>
        <v>0</v>
      </c>
      <c r="DB129" s="189">
        <f t="shared" si="1677"/>
        <v>4.4172937902865854</v>
      </c>
      <c r="DC129" s="189">
        <f t="shared" si="1677"/>
        <v>3.7079870495140249E-2</v>
      </c>
      <c r="DD129" s="189">
        <f t="shared" si="1677"/>
        <v>5.0647513293186677</v>
      </c>
      <c r="DE129" s="189">
        <f t="shared" si="1677"/>
        <v>0.77294458207097272</v>
      </c>
      <c r="DF129" s="189">
        <f t="shared" si="1677"/>
        <v>1.6269067555054293</v>
      </c>
      <c r="DG129" s="189">
        <f t="shared" si="1677"/>
        <v>0.51903158354743006</v>
      </c>
      <c r="DH129" s="189">
        <f t="shared" si="1677"/>
        <v>0.36797703220328037</v>
      </c>
      <c r="DI129" s="189">
        <f t="shared" si="1677"/>
        <v>1.5556554253425221</v>
      </c>
      <c r="DJ129" s="189">
        <f t="shared" si="1677"/>
        <v>0.45123452374579703</v>
      </c>
      <c r="DK129" s="189">
        <f t="shared" si="1677"/>
        <v>0.71537425222952988</v>
      </c>
      <c r="DL129" s="189">
        <f t="shared" si="1677"/>
        <v>4.3927483431140315</v>
      </c>
      <c r="DM129" s="189">
        <f t="shared" si="1677"/>
        <v>0.36403912252167231</v>
      </c>
      <c r="DN129" s="189">
        <f t="shared" si="1677"/>
        <v>1.778466831503404</v>
      </c>
      <c r="DO129" s="189">
        <f t="shared" si="1677"/>
        <v>0.50540472474626796</v>
      </c>
      <c r="DP129" s="189">
        <f t="shared" si="1677"/>
        <v>0.1688904449803538</v>
      </c>
      <c r="DQ129" s="189">
        <f t="shared" si="1677"/>
        <v>0.91305448265451272</v>
      </c>
      <c r="DR129" s="195">
        <f>(CI129*$W129/1000+($AB130-$AB128)*CI$18/1000+2220/1000*(AD130-AD128))/(($W129+$AA129+$AC129)/1000)</f>
        <v>42.267003972002264</v>
      </c>
      <c r="DS129" s="189">
        <f t="shared" ref="DS129:ED129" si="1678">(CJ129*$W129/1000+($AB130-$AB128)*CJ$18/1000)/(($W129+$AA129+$AC129)/1000)</f>
        <v>8.8016501089251502</v>
      </c>
      <c r="DT129" s="189">
        <f t="shared" si="1678"/>
        <v>0.81564808831545321</v>
      </c>
      <c r="DU129" s="189">
        <f t="shared" si="1678"/>
        <v>3.9141569273565942E-2</v>
      </c>
      <c r="DV129" s="189">
        <f t="shared" si="1678"/>
        <v>0.94461706517708255</v>
      </c>
      <c r="DW129" s="189">
        <f t="shared" si="1678"/>
        <v>3.7800738338707642</v>
      </c>
      <c r="DX129" s="189">
        <f t="shared" si="1678"/>
        <v>0.12521632070676522</v>
      </c>
      <c r="DY129" s="189">
        <f t="shared" si="1678"/>
        <v>2.2356898590551508</v>
      </c>
      <c r="DZ129" s="189">
        <f t="shared" si="1678"/>
        <v>1.130853932929486</v>
      </c>
      <c r="EA129" s="189">
        <f t="shared" si="1678"/>
        <v>0.20260114200136536</v>
      </c>
      <c r="EB129" s="189">
        <f t="shared" si="1678"/>
        <v>0.23422443459255199</v>
      </c>
      <c r="EC129" s="189">
        <f t="shared" si="1678"/>
        <v>5.1553326979897962</v>
      </c>
      <c r="ED129" s="189">
        <f t="shared" si="1678"/>
        <v>0.23339337196832127</v>
      </c>
      <c r="EE129" s="193" t="s">
        <v>65</v>
      </c>
      <c r="EF129" s="12" t="s">
        <v>26</v>
      </c>
      <c r="EG129" s="189">
        <f t="shared" ref="EG129" si="1679">BN129-CW125</f>
        <v>0.20496556126999019</v>
      </c>
      <c r="EH129" s="189">
        <f t="shared" ref="EH129" si="1680">BO129-CX125</f>
        <v>6.6566062433714768E-2</v>
      </c>
      <c r="EI129" s="189">
        <f t="shared" ref="EI129" si="1681">BP129-CY125</f>
        <v>-0.7814498709278197</v>
      </c>
      <c r="EJ129" s="189">
        <f t="shared" ref="EJ129" si="1682">BQ129-CZ125</f>
        <v>0</v>
      </c>
      <c r="EK129" s="189">
        <f t="shared" ref="EK129" si="1683">BR129-DA125</f>
        <v>0</v>
      </c>
      <c r="EL129" s="189">
        <f t="shared" ref="EL129" si="1684">BS129-DB125</f>
        <v>0.80006446826200861</v>
      </c>
      <c r="EM129" s="189">
        <f t="shared" ref="EM129" si="1685">BT129-DC125</f>
        <v>3.7197211857466647E-2</v>
      </c>
      <c r="EN129" s="189">
        <f t="shared" ref="EN129" si="1686">BU129-DD125</f>
        <v>1.3251399718297159</v>
      </c>
      <c r="EO129" s="189">
        <f t="shared" ref="EO129" si="1687">BV129-DE125</f>
        <v>3.8581050771331671E-2</v>
      </c>
      <c r="EP129" s="189">
        <f t="shared" ref="EP129" si="1688">BW129-DF125</f>
        <v>0.10637679229505648</v>
      </c>
      <c r="EQ129" s="189">
        <f t="shared" ref="EQ129" si="1689">BX129-DG125</f>
        <v>-0.59032094873760066</v>
      </c>
      <c r="ER129" s="189">
        <f t="shared" ref="ER129" si="1690">BY129-DH125</f>
        <v>-0.78618306376490577</v>
      </c>
      <c r="ES129" s="189">
        <f t="shared" ref="ES129" si="1691">BZ129-DI125</f>
        <v>7.7800695855787305E-2</v>
      </c>
      <c r="ET129" s="189">
        <f t="shared" ref="ET129" si="1692">CA129-DJ125</f>
        <v>-8.0161261143230467E-2</v>
      </c>
      <c r="EU129" s="189">
        <f t="shared" ref="EU129" si="1693">CB129-DK125</f>
        <v>-3.490025844666933E-2</v>
      </c>
      <c r="EV129" s="189">
        <f t="shared" ref="EV129" si="1694">CC129-DL125</f>
        <v>4.0819051089024505E-2</v>
      </c>
      <c r="EW129" s="189">
        <f t="shared" ref="EW129" si="1695">CD129-DM125</f>
        <v>0.22813621485992408</v>
      </c>
      <c r="EX129" s="189">
        <f t="shared" ref="EX129" si="1696">CE129-DN125</f>
        <v>-6.1365041248006014E-2</v>
      </c>
      <c r="EY129" s="189">
        <f t="shared" ref="EY129" si="1697">CF129-DO125</f>
        <v>-0.26284552280745044</v>
      </c>
      <c r="EZ129" s="189">
        <f t="shared" ref="EZ129" si="1698">CG129-DP125</f>
        <v>-2.3098233104541732E-2</v>
      </c>
      <c r="FA129" s="189">
        <f t="shared" ref="FA129" si="1699">CH129-DQ125</f>
        <v>-0.38298049027978742</v>
      </c>
      <c r="FB129" s="195">
        <f>CI129-DR125</f>
        <v>-23.582198232456406</v>
      </c>
      <c r="FC129" s="189">
        <f t="shared" ref="FC129" si="1700">CJ129-DS125</f>
        <v>5.7742575177554967</v>
      </c>
      <c r="FD129" s="189">
        <f t="shared" ref="FD129" si="1701">CK129-DT125</f>
        <v>0.25226314501839775</v>
      </c>
      <c r="FE129" s="189">
        <f t="shared" ref="FE129" si="1702">CL129-DU125</f>
        <v>3.9265434999115195E-2</v>
      </c>
      <c r="FF129" s="189">
        <f t="shared" ref="FF129" si="1703">CM129-DV125</f>
        <v>1.7915898715979317E-2</v>
      </c>
      <c r="FG129" s="189">
        <f t="shared" ref="FG129" si="1704">CN129-DW125</f>
        <v>-0.33338750465754519</v>
      </c>
      <c r="FH129" s="189">
        <f t="shared" ref="FH129" si="1705">CO129-DX125</f>
        <v>8.6592080967322405E-2</v>
      </c>
      <c r="FI129" s="189">
        <f t="shared" ref="FI129" si="1706">CP129-DY125</f>
        <v>0.90109244258791765</v>
      </c>
      <c r="FJ129" s="189">
        <f>CQ129-DZ125</f>
        <v>0.60282591503797067</v>
      </c>
      <c r="FK129" s="189">
        <f t="shared" ref="FK129" si="1707">CR129-EA125</f>
        <v>6.6791301630014122E-2</v>
      </c>
      <c r="FL129" s="189">
        <f t="shared" ref="FL129" si="1708">CS129-EB125</f>
        <v>-1.2278790712761338</v>
      </c>
      <c r="FM129" s="189">
        <f t="shared" ref="FM129" si="1709">CT129-EC125</f>
        <v>1.550789306962292</v>
      </c>
      <c r="FN129" s="189">
        <f t="shared" ref="FN129" si="1710">CU129-ED125</f>
        <v>0.23413195858847421</v>
      </c>
      <c r="FO129" s="199">
        <f>SUM(BA126:BA129)</f>
        <v>0.91494118932851798</v>
      </c>
    </row>
    <row r="130" spans="1:171" ht="16.5" x14ac:dyDescent="0.3">
      <c r="A130" s="30" t="s">
        <v>65</v>
      </c>
      <c r="B130" s="12" t="s">
        <v>27</v>
      </c>
      <c r="C130" s="28">
        <v>42423</v>
      </c>
      <c r="D130" s="63">
        <v>0.42777777777777781</v>
      </c>
      <c r="E130" s="10">
        <f t="shared" si="1550"/>
        <v>302.23333333333335</v>
      </c>
      <c r="F130" s="76">
        <f t="shared" si="1492"/>
        <v>12.593055555555557</v>
      </c>
      <c r="G130" s="154">
        <v>7.72</v>
      </c>
      <c r="H130" s="154">
        <v>8.76</v>
      </c>
      <c r="I130" s="153">
        <v>88.1</v>
      </c>
      <c r="J130" s="153">
        <v>13.4</v>
      </c>
      <c r="K130" s="53">
        <f t="shared" si="1493"/>
        <v>1.04</v>
      </c>
      <c r="L130" s="53">
        <f t="shared" si="1674"/>
        <v>7.1400000000000006</v>
      </c>
      <c r="M130" s="153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5">
        <v>8.52</v>
      </c>
      <c r="V130" s="57">
        <v>10</v>
      </c>
      <c r="W130" s="71">
        <f t="shared" si="1494"/>
        <v>209.5</v>
      </c>
      <c r="X130" s="85">
        <f t="shared" si="1495"/>
        <v>125</v>
      </c>
      <c r="Y130" s="61">
        <v>0.3</v>
      </c>
      <c r="Z130" s="33">
        <f t="shared" si="1485"/>
        <v>1.9000000000000001</v>
      </c>
      <c r="AA130" s="33">
        <v>0</v>
      </c>
      <c r="AB130" s="33">
        <f t="shared" si="1486"/>
        <v>40</v>
      </c>
      <c r="AC130" s="33">
        <v>0</v>
      </c>
      <c r="AD130" s="33">
        <f t="shared" si="1487"/>
        <v>7.1</v>
      </c>
      <c r="AE130" s="22">
        <f t="shared" si="1488"/>
        <v>302.23333333333335</v>
      </c>
      <c r="AF130" s="54">
        <f t="shared" si="1496"/>
        <v>-139.9639120053408</v>
      </c>
      <c r="AG130" s="167">
        <f t="shared" si="1057"/>
        <v>-4.9523278581517201E-3</v>
      </c>
      <c r="AH130"/>
      <c r="AI130" s="22">
        <f t="shared" si="1489"/>
        <v>1617340000</v>
      </c>
      <c r="AJ130" s="174">
        <f t="shared" si="1502"/>
        <v>-0.18186597263339402</v>
      </c>
      <c r="AK130" s="174">
        <f t="shared" si="1503"/>
        <v>-7.0627562187725833E-3</v>
      </c>
      <c r="AL130" s="172"/>
      <c r="AM130" s="187">
        <f t="shared" si="1504"/>
        <v>8.8461979166666662</v>
      </c>
      <c r="AN130" s="187"/>
      <c r="AO130" s="187"/>
      <c r="AP130" s="174"/>
      <c r="AQ130" s="189">
        <f t="shared" si="1497"/>
        <v>34.5</v>
      </c>
      <c r="AR130" s="189">
        <f t="shared" si="1498"/>
        <v>0</v>
      </c>
      <c r="AS130" s="189">
        <f t="shared" si="1499"/>
        <v>0</v>
      </c>
      <c r="AT130" s="189">
        <f t="shared" si="1500"/>
        <v>3.5200000000000005</v>
      </c>
      <c r="AU130" s="189">
        <f t="shared" si="1501"/>
        <v>6.5900000000000007</v>
      </c>
      <c r="AV130" s="190" t="s">
        <v>137</v>
      </c>
      <c r="AW130" s="189">
        <f t="shared" si="1506"/>
        <v>4.6015772870662488</v>
      </c>
      <c r="AX130" s="189">
        <f t="shared" si="1507"/>
        <v>0</v>
      </c>
      <c r="AY130" s="189">
        <f t="shared" si="1508"/>
        <v>0</v>
      </c>
      <c r="AZ130" s="189">
        <f t="shared" si="1509"/>
        <v>-0.12075709779179755</v>
      </c>
      <c r="BA130" s="189">
        <f t="shared" si="1510"/>
        <v>-0.10880126182965366</v>
      </c>
      <c r="BB130" s="190" t="s">
        <v>137</v>
      </c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95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193" t="s">
        <v>65</v>
      </c>
      <c r="EF130" s="12" t="s">
        <v>27</v>
      </c>
      <c r="EG130" s="189"/>
      <c r="EH130" s="189"/>
      <c r="EI130" s="189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95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89"/>
      <c r="FN130" s="189"/>
      <c r="FO130" s="6"/>
    </row>
    <row r="131" spans="1:171" ht="17.25" thickBot="1" x14ac:dyDescent="0.35">
      <c r="A131" s="51" t="s">
        <v>65</v>
      </c>
      <c r="B131" s="13" t="s">
        <v>28</v>
      </c>
      <c r="C131" s="28">
        <v>42424</v>
      </c>
      <c r="D131" s="64">
        <v>0.38750000000000001</v>
      </c>
      <c r="E131" s="152">
        <f>F131*24</f>
        <v>325.26666666666671</v>
      </c>
      <c r="F131" s="77">
        <f t="shared" si="1492"/>
        <v>13.552777777777779</v>
      </c>
      <c r="G131" s="157">
        <v>5.71</v>
      </c>
      <c r="H131" s="158">
        <v>6.96</v>
      </c>
      <c r="I131" s="155">
        <v>82</v>
      </c>
      <c r="J131" s="155">
        <v>13.1</v>
      </c>
      <c r="K131" s="161">
        <f t="shared" si="1493"/>
        <v>1.25</v>
      </c>
      <c r="L131" s="161">
        <f t="shared" si="1674"/>
        <v>8.9400000000000013</v>
      </c>
      <c r="M131" s="156">
        <v>2</v>
      </c>
      <c r="N131" s="66">
        <v>28.6</v>
      </c>
      <c r="O131" s="65">
        <v>0</v>
      </c>
      <c r="P131" s="68">
        <v>0</v>
      </c>
      <c r="Q131" s="67">
        <v>3.89</v>
      </c>
      <c r="R131" s="68">
        <v>6.8</v>
      </c>
      <c r="S131" s="65"/>
      <c r="T131" s="65">
        <v>106</v>
      </c>
      <c r="U131" s="78">
        <v>9.02</v>
      </c>
      <c r="V131" s="65">
        <v>10</v>
      </c>
      <c r="W131" s="71">
        <f t="shared" si="1494"/>
        <v>199.6</v>
      </c>
      <c r="X131" s="86">
        <f t="shared" si="1495"/>
        <v>135</v>
      </c>
      <c r="Y131" s="67">
        <v>0.1</v>
      </c>
      <c r="Z131" s="68">
        <f t="shared" si="1485"/>
        <v>2</v>
      </c>
      <c r="AA131" s="67">
        <v>0</v>
      </c>
      <c r="AB131" s="68">
        <f t="shared" si="1486"/>
        <v>40</v>
      </c>
      <c r="AC131" s="67">
        <v>0</v>
      </c>
      <c r="AD131" s="68">
        <f t="shared" si="1487"/>
        <v>7.1</v>
      </c>
      <c r="AE131" s="6"/>
      <c r="AF131" s="19"/>
      <c r="AG131" s="168"/>
      <c r="AH131"/>
      <c r="AI131" s="163">
        <f t="shared" si="1489"/>
        <v>1139716000</v>
      </c>
      <c r="AJ131" s="175">
        <f t="shared" si="1502"/>
        <v>-0.3500037158535948</v>
      </c>
      <c r="AK131" s="175">
        <f t="shared" si="1503"/>
        <v>1.1580579547378232E-3</v>
      </c>
      <c r="AL131" s="172">
        <f>LN(AI131/AI129)/(AE131-AE129)</f>
        <v>1.9236952986448445E-3</v>
      </c>
      <c r="AM131" s="187">
        <f t="shared" si="1504"/>
        <v>6.4445347222222296</v>
      </c>
      <c r="AN131" s="187">
        <f>AM130+AM131</f>
        <v>15.290732638888896</v>
      </c>
      <c r="AO131" s="187">
        <f t="shared" ref="AO131" si="1711">AM130+AM131</f>
        <v>15.290732638888896</v>
      </c>
      <c r="AP131" s="175"/>
      <c r="AQ131" s="189">
        <f t="shared" si="1497"/>
        <v>28.6</v>
      </c>
      <c r="AR131" s="189">
        <f t="shared" si="1498"/>
        <v>0</v>
      </c>
      <c r="AS131" s="189">
        <f t="shared" si="1499"/>
        <v>0</v>
      </c>
      <c r="AT131" s="189">
        <f t="shared" si="1500"/>
        <v>3.8899999999999997</v>
      </c>
      <c r="AU131" s="189">
        <f t="shared" si="1501"/>
        <v>6.8</v>
      </c>
      <c r="AV131" s="190" t="s">
        <v>138</v>
      </c>
      <c r="AW131" s="189">
        <f t="shared" si="1506"/>
        <v>5.8999999999999986</v>
      </c>
      <c r="AX131" s="189">
        <f t="shared" si="1507"/>
        <v>0</v>
      </c>
      <c r="AY131" s="189">
        <f t="shared" si="1508"/>
        <v>0</v>
      </c>
      <c r="AZ131" s="189">
        <f t="shared" si="1509"/>
        <v>-0.36999999999999966</v>
      </c>
      <c r="BA131" s="189">
        <f t="shared" si="1510"/>
        <v>0.20999999999999908</v>
      </c>
      <c r="BB131" s="190" t="s">
        <v>138</v>
      </c>
      <c r="BC131" s="189">
        <f>(AW130+AW131)/$AN131</f>
        <v>0.68679359812737828</v>
      </c>
      <c r="BD131" s="189">
        <f>(AX130+AX131)/$AN131</f>
        <v>0</v>
      </c>
      <c r="BE131" s="189">
        <f>(AY130+AY131)/$AN131</f>
        <v>0</v>
      </c>
      <c r="BF131" s="189">
        <f>(AZ130+AZ131)/$AN131</f>
        <v>-3.2095067606090731E-2</v>
      </c>
      <c r="BG131" s="189">
        <f>(BA130+BA131)/$AN131</f>
        <v>6.6183053853787772E-3</v>
      </c>
      <c r="BH131" s="189">
        <f t="shared" ref="BH131" si="1712">(AW130+AW131)/$AN131</f>
        <v>0.68679359812737828</v>
      </c>
      <c r="BI131" s="189">
        <f t="shared" ref="BI131" si="1713">(AX130+AX131)/$AN131</f>
        <v>0</v>
      </c>
      <c r="BJ131" s="189">
        <f t="shared" ref="BJ131" si="1714">(AY130+AY131)/$AN131</f>
        <v>0</v>
      </c>
      <c r="BK131" s="189">
        <f t="shared" ref="BK131" si="1715">(AZ130+AZ131)/$AN131</f>
        <v>-3.2095067606090731E-2</v>
      </c>
      <c r="BL131" s="189">
        <f t="shared" ref="BL131" si="1716">(BA130+BA131)/$AN131</f>
        <v>6.6183053853787772E-3</v>
      </c>
      <c r="BN131" s="189">
        <v>0.36334368582274224</v>
      </c>
      <c r="BO131" s="189">
        <v>1.1539352231676607</v>
      </c>
      <c r="BP131" s="189">
        <v>0.47983032871916176</v>
      </c>
      <c r="BQ131" s="189">
        <v>0</v>
      </c>
      <c r="BR131" s="189">
        <v>0</v>
      </c>
      <c r="BS131" s="189">
        <v>4.4312725681039478</v>
      </c>
      <c r="BT131" s="189">
        <v>3.868510033176531E-2</v>
      </c>
      <c r="BU131" s="189">
        <v>5.3862828502329254</v>
      </c>
      <c r="BV131" s="189">
        <v>0.77946736431227481</v>
      </c>
      <c r="BW131" s="189">
        <v>1.5722201712884778</v>
      </c>
      <c r="BX131" s="189">
        <v>0.39998773309529267</v>
      </c>
      <c r="BY131" s="189">
        <v>0.26513704607970873</v>
      </c>
      <c r="BZ131" s="189">
        <v>1.6102653607468498</v>
      </c>
      <c r="CA131" s="189">
        <v>0.46909823810258261</v>
      </c>
      <c r="CB131" s="189">
        <v>0.72360273221751137</v>
      </c>
      <c r="CC131" s="189">
        <v>4.3595371259114177</v>
      </c>
      <c r="CD131" s="189">
        <v>0.3979205401375463</v>
      </c>
      <c r="CE131" s="189">
        <v>1.9842677079157234</v>
      </c>
      <c r="CF131" s="189">
        <v>0.48450388819613732</v>
      </c>
      <c r="CG131" s="189">
        <v>0.18882500130514165</v>
      </c>
      <c r="CH131" s="189">
        <v>0.806335314057676</v>
      </c>
      <c r="CI131" s="189">
        <v>31.64804017363268</v>
      </c>
      <c r="CJ131" s="189">
        <v>11.033367364106624</v>
      </c>
      <c r="CK131" s="189">
        <v>0.80586666285620634</v>
      </c>
      <c r="CL131" s="189">
        <v>4.608849815598709E-2</v>
      </c>
      <c r="CM131" s="189">
        <v>1.0171973902647682</v>
      </c>
      <c r="CN131" s="189">
        <v>3.618460586530174</v>
      </c>
      <c r="CO131" s="189">
        <v>0.11578295436542076</v>
      </c>
      <c r="CP131" s="189">
        <v>2.3235475505736192</v>
      </c>
      <c r="CQ131" s="189">
        <v>1.2489805582317659</v>
      </c>
      <c r="CR131" s="189">
        <v>0.26121027903358279</v>
      </c>
      <c r="CS131" s="189">
        <v>9.3726055908261455E-2</v>
      </c>
      <c r="CT131" s="189">
        <v>5.9020676997406563</v>
      </c>
      <c r="CU131" s="189">
        <v>0.28940048567914545</v>
      </c>
      <c r="CW131" s="189">
        <f t="shared" ref="CW131:DQ131" si="1717">(BN131*$W131/1000+($AB131-$AB130)*BN$18/1000)/(($W131+$AA131+$AC131)/1000)</f>
        <v>0.36334368582274229</v>
      </c>
      <c r="CX131" s="189">
        <f t="shared" si="1717"/>
        <v>1.1539352231676607</v>
      </c>
      <c r="CY131" s="189">
        <f t="shared" si="1717"/>
        <v>0.47983032871916176</v>
      </c>
      <c r="CZ131" s="189">
        <f t="shared" si="1717"/>
        <v>0</v>
      </c>
      <c r="DA131" s="189">
        <f t="shared" si="1717"/>
        <v>0</v>
      </c>
      <c r="DB131" s="189">
        <f t="shared" si="1717"/>
        <v>4.4312725681039469</v>
      </c>
      <c r="DC131" s="189">
        <f t="shared" si="1717"/>
        <v>3.868510033176531E-2</v>
      </c>
      <c r="DD131" s="189">
        <f t="shared" si="1717"/>
        <v>5.3862828502329254</v>
      </c>
      <c r="DE131" s="189">
        <f t="shared" si="1717"/>
        <v>0.77946736431227481</v>
      </c>
      <c r="DF131" s="189">
        <f t="shared" si="1717"/>
        <v>1.5722201712884778</v>
      </c>
      <c r="DG131" s="189">
        <f t="shared" si="1717"/>
        <v>0.39998773309529267</v>
      </c>
      <c r="DH131" s="189">
        <f t="shared" si="1717"/>
        <v>0.26513704607970873</v>
      </c>
      <c r="DI131" s="189">
        <f t="shared" si="1717"/>
        <v>1.6102653607468496</v>
      </c>
      <c r="DJ131" s="189">
        <f t="shared" si="1717"/>
        <v>0.46909823810258261</v>
      </c>
      <c r="DK131" s="189">
        <f t="shared" si="1717"/>
        <v>0.72360273221751137</v>
      </c>
      <c r="DL131" s="189">
        <f t="shared" si="1717"/>
        <v>4.3595371259114177</v>
      </c>
      <c r="DM131" s="189">
        <f t="shared" si="1717"/>
        <v>0.3979205401375463</v>
      </c>
      <c r="DN131" s="189">
        <f t="shared" si="1717"/>
        <v>1.9842677079157234</v>
      </c>
      <c r="DO131" s="189">
        <f t="shared" si="1717"/>
        <v>0.48450388819613727</v>
      </c>
      <c r="DP131" s="189">
        <f t="shared" si="1717"/>
        <v>0.18882500130514168</v>
      </c>
      <c r="DQ131" s="189">
        <f t="shared" si="1717"/>
        <v>0.806335314057676</v>
      </c>
      <c r="DR131" s="195">
        <f>(CI131*$W131/1000+($AB131-$AB130)*CI$18/1000+2220*(AD131-AD130)/1000)/(($W131+$AA131+$AC131)/1000)</f>
        <v>31.64804017363268</v>
      </c>
      <c r="DS131" s="189">
        <f t="shared" ref="DS131:ED131" si="1718">(CJ131*$W131/1000+($AB131-$AB130)*CJ$18/1000)/(($W131+$AA131+$AC131)/1000)</f>
        <v>11.033367364106624</v>
      </c>
      <c r="DT131" s="189">
        <f t="shared" si="1718"/>
        <v>0.80586666285620634</v>
      </c>
      <c r="DU131" s="189">
        <f t="shared" si="1718"/>
        <v>4.608849815598709E-2</v>
      </c>
      <c r="DV131" s="189">
        <f t="shared" si="1718"/>
        <v>1.0171973902647682</v>
      </c>
      <c r="DW131" s="189">
        <f t="shared" si="1718"/>
        <v>3.6184605865301744</v>
      </c>
      <c r="DX131" s="189">
        <f t="shared" si="1718"/>
        <v>0.11578295436542076</v>
      </c>
      <c r="DY131" s="189">
        <f t="shared" si="1718"/>
        <v>2.3235475505736192</v>
      </c>
      <c r="DZ131" s="189">
        <f t="shared" si="1718"/>
        <v>1.2489805582317659</v>
      </c>
      <c r="EA131" s="189">
        <f t="shared" si="1718"/>
        <v>0.26121027903358279</v>
      </c>
      <c r="EB131" s="189">
        <f t="shared" si="1718"/>
        <v>9.3726055908261455E-2</v>
      </c>
      <c r="EC131" s="189">
        <f t="shared" si="1718"/>
        <v>5.9020676997406563</v>
      </c>
      <c r="ED131" s="189">
        <f t="shared" si="1718"/>
        <v>0.28940048567914545</v>
      </c>
      <c r="EE131" s="193" t="s">
        <v>65</v>
      </c>
      <c r="EF131" s="13" t="s">
        <v>28</v>
      </c>
      <c r="EG131" s="192">
        <f t="shared" ref="EG131" si="1719">BN131-CW129</f>
        <v>-7.2521656786199706E-3</v>
      </c>
      <c r="EH131" s="192">
        <f t="shared" ref="EH131" si="1720">BO131-CX129</f>
        <v>5.4223810128380068E-2</v>
      </c>
      <c r="EI131" s="192">
        <f t="shared" ref="EI131" si="1721">BP131-CY129</f>
        <v>5.8531541341449944E-2</v>
      </c>
      <c r="EJ131" s="192">
        <f t="shared" ref="EJ131" si="1722">BQ131-CZ129</f>
        <v>0</v>
      </c>
      <c r="EK131" s="192">
        <f t="shared" ref="EK131" si="1723">BR131-DA129</f>
        <v>0</v>
      </c>
      <c r="EL131" s="192">
        <f t="shared" ref="EL131" si="1724">BS131-DB129</f>
        <v>1.3978777817362342E-2</v>
      </c>
      <c r="EM131" s="192">
        <f t="shared" ref="EM131" si="1725">BT131-DC129</f>
        <v>1.6052298366250606E-3</v>
      </c>
      <c r="EN131" s="192">
        <f t="shared" ref="EN131" si="1726">BU131-DD129</f>
        <v>0.32153152091425774</v>
      </c>
      <c r="EO131" s="192">
        <f t="shared" ref="EO131" si="1727">BV131-DE129</f>
        <v>6.5227822413020942E-3</v>
      </c>
      <c r="EP131" s="192">
        <f t="shared" ref="EP131" si="1728">BW131-DF129</f>
        <v>-5.4686584216951495E-2</v>
      </c>
      <c r="EQ131" s="192">
        <f t="shared" ref="EQ131" si="1729">BX131-DG129</f>
        <v>-0.11904385045213739</v>
      </c>
      <c r="ER131" s="192">
        <f t="shared" ref="ER131" si="1730">BY131-DH129</f>
        <v>-0.10283998612357165</v>
      </c>
      <c r="ES131" s="192">
        <f t="shared" ref="ES131" si="1731">BZ131-DI129</f>
        <v>5.4609935404327681E-2</v>
      </c>
      <c r="ET131" s="192">
        <f t="shared" ref="ET131" si="1732">CA131-DJ129</f>
        <v>1.7863714356785576E-2</v>
      </c>
      <c r="EU131" s="192">
        <f t="shared" ref="EU131" si="1733">CB131-DK129</f>
        <v>8.2284799879814852E-3</v>
      </c>
      <c r="EV131" s="192">
        <f t="shared" ref="EV131" si="1734">CC131-DL129</f>
        <v>-3.3211217202613774E-2</v>
      </c>
      <c r="EW131" s="192">
        <f t="shared" ref="EW131" si="1735">CD131-DM129</f>
        <v>3.3881417615873988E-2</v>
      </c>
      <c r="EX131" s="192">
        <f t="shared" ref="EX131" si="1736">CE131-DN129</f>
        <v>0.20580087641231937</v>
      </c>
      <c r="EY131" s="192">
        <f t="shared" ref="EY131" si="1737">CF131-DO129</f>
        <v>-2.0900836550130641E-2</v>
      </c>
      <c r="EZ131" s="192">
        <f t="shared" ref="EZ131" si="1738">CG131-DP129</f>
        <v>1.9934556324787855E-2</v>
      </c>
      <c r="FA131" s="192">
        <f t="shared" ref="FA131" si="1739">CH131-DQ129</f>
        <v>-0.10671916859683672</v>
      </c>
      <c r="FB131" s="196">
        <f>CI131-DR129</f>
        <v>-10.618963798369585</v>
      </c>
      <c r="FC131" s="192">
        <f t="shared" ref="FC131" si="1740">CJ131-DS129</f>
        <v>2.2317172551814739</v>
      </c>
      <c r="FD131" s="192">
        <f t="shared" ref="FD131" si="1741">CK131-DT129</f>
        <v>-9.781425459246873E-3</v>
      </c>
      <c r="FE131" s="192">
        <f t="shared" ref="FE131" si="1742">CL131-DU129</f>
        <v>6.9469288824211481E-3</v>
      </c>
      <c r="FF131" s="192">
        <f t="shared" ref="FF131" si="1743">CM131-DV129</f>
        <v>7.2580325087685638E-2</v>
      </c>
      <c r="FG131" s="192">
        <f t="shared" ref="FG131" si="1744">CN131-DW129</f>
        <v>-0.16161324734059024</v>
      </c>
      <c r="FH131" s="192">
        <f t="shared" ref="FH131" si="1745">CO131-DX129</f>
        <v>-9.4333663413444652E-3</v>
      </c>
      <c r="FI131" s="192">
        <f t="shared" ref="FI131" si="1746">CP131-DY129</f>
        <v>8.7857691518468339E-2</v>
      </c>
      <c r="FJ131" s="192">
        <f t="shared" ref="FJ131" si="1747">CQ131-DZ129</f>
        <v>0.11812662530227991</v>
      </c>
      <c r="FK131" s="192">
        <f t="shared" ref="FK131" si="1748">CR131-EA129</f>
        <v>5.8609137032217429E-2</v>
      </c>
      <c r="FL131" s="192">
        <f t="shared" ref="FL131" si="1749">CS131-EB129</f>
        <v>-0.14049837868429055</v>
      </c>
      <c r="FM131" s="192">
        <f t="shared" ref="FM131" si="1750">CT131-EC129</f>
        <v>0.74673500175086005</v>
      </c>
      <c r="FN131" s="192">
        <f t="shared" ref="FN131" si="1751">CU131-ED129</f>
        <v>5.6007113710824175E-2</v>
      </c>
      <c r="FO131" s="200">
        <f>BA130+BA131</f>
        <v>0.10119873817034541</v>
      </c>
    </row>
    <row r="132" spans="1:171" ht="13.5" x14ac:dyDescent="0.25">
      <c r="A132" s="17" t="s">
        <v>66</v>
      </c>
      <c r="B132" s="12" t="s">
        <v>49</v>
      </c>
      <c r="C132" s="49">
        <v>42410</v>
      </c>
      <c r="D132" s="29">
        <v>0.62430555555555556</v>
      </c>
      <c r="E132" s="10">
        <f>F132*24</f>
        <v>0</v>
      </c>
      <c r="F132" s="84">
        <v>0</v>
      </c>
      <c r="G132" s="39"/>
      <c r="H132" s="37"/>
      <c r="I132" s="38"/>
      <c r="J132" s="5"/>
      <c r="K132" s="5"/>
      <c r="L132" s="5"/>
      <c r="M132" s="40"/>
      <c r="N132" s="69">
        <v>32.4</v>
      </c>
      <c r="O132" s="50">
        <v>0</v>
      </c>
      <c r="P132" s="31">
        <f>3.44*2</f>
        <v>6.88</v>
      </c>
      <c r="Q132" s="31">
        <v>1.99</v>
      </c>
      <c r="R132" s="72">
        <v>1.17</v>
      </c>
      <c r="S132" s="73"/>
      <c r="T132" s="60">
        <v>120</v>
      </c>
      <c r="U132" s="75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6"/>
      <c r="AH132"/>
      <c r="AI132" s="176"/>
      <c r="AJ132" s="173"/>
      <c r="AK132" s="173"/>
      <c r="AL132" s="177"/>
      <c r="AM132" s="186"/>
      <c r="AN132" s="186"/>
      <c r="AO132" s="186"/>
      <c r="AP132" s="173"/>
      <c r="AQ132" s="188"/>
      <c r="AR132" s="188"/>
      <c r="AS132" s="188"/>
      <c r="AT132" s="188"/>
      <c r="AU132" s="188"/>
      <c r="AW132" s="188"/>
      <c r="AX132" s="188"/>
      <c r="AY132" s="188"/>
      <c r="AZ132" s="188"/>
      <c r="BA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  <c r="CW132" s="188"/>
      <c r="CX132" s="188"/>
      <c r="CY132" s="188"/>
      <c r="CZ132" s="188"/>
      <c r="DA132" s="188"/>
      <c r="DB132" s="188"/>
      <c r="DC132" s="188"/>
      <c r="DD132" s="188"/>
      <c r="DE132" s="188"/>
      <c r="DF132" s="188"/>
      <c r="DG132" s="188"/>
      <c r="DH132" s="188"/>
      <c r="DI132" s="188"/>
      <c r="DJ132" s="188"/>
      <c r="DK132" s="188"/>
      <c r="DL132" s="188"/>
      <c r="DM132" s="188"/>
      <c r="DN132" s="188"/>
      <c r="DO132" s="188"/>
      <c r="DP132" s="188"/>
      <c r="DQ132" s="188"/>
      <c r="DR132" s="194"/>
      <c r="DS132" s="188"/>
      <c r="DT132" s="188"/>
      <c r="DU132" s="188"/>
      <c r="DV132" s="188"/>
      <c r="DW132" s="188"/>
      <c r="DX132" s="188"/>
      <c r="DY132" s="188"/>
      <c r="DZ132" s="188"/>
      <c r="EA132" s="188"/>
      <c r="EB132" s="188"/>
      <c r="EC132" s="188"/>
      <c r="ED132" s="188"/>
      <c r="EE132" s="193" t="s">
        <v>66</v>
      </c>
      <c r="EF132" s="197"/>
      <c r="EG132" s="188"/>
      <c r="EH132" s="188"/>
      <c r="EI132" s="188"/>
      <c r="EJ132" s="188"/>
      <c r="EK132" s="188"/>
      <c r="EL132" s="188"/>
      <c r="EM132" s="188"/>
      <c r="EN132" s="188"/>
      <c r="EO132" s="188"/>
      <c r="EP132" s="188"/>
      <c r="EQ132" s="188"/>
      <c r="ER132" s="188"/>
      <c r="ES132" s="188"/>
      <c r="ET132" s="188"/>
      <c r="EU132" s="188"/>
      <c r="EV132" s="188"/>
      <c r="EW132" s="188"/>
      <c r="EX132" s="188"/>
      <c r="EY132" s="188"/>
      <c r="EZ132" s="188"/>
      <c r="FA132" s="188"/>
      <c r="FB132" s="194"/>
      <c r="FC132" s="188"/>
      <c r="FD132" s="188"/>
      <c r="FE132" s="188"/>
      <c r="FF132" s="188"/>
      <c r="FG132" s="188"/>
      <c r="FH132" s="188"/>
      <c r="FI132" s="188"/>
      <c r="FJ132" s="188"/>
      <c r="FK132" s="188"/>
      <c r="FL132" s="188"/>
      <c r="FM132" s="188"/>
      <c r="FN132" s="188"/>
      <c r="FO132" s="198"/>
    </row>
    <row r="133" spans="1:171" x14ac:dyDescent="0.2">
      <c r="A133" s="17" t="s">
        <v>66</v>
      </c>
      <c r="B133" s="12" t="s">
        <v>45</v>
      </c>
      <c r="C133" s="28">
        <v>42410</v>
      </c>
      <c r="D133" s="29">
        <v>0.83611111111111114</v>
      </c>
      <c r="E133" s="10">
        <f>F133*24</f>
        <v>0</v>
      </c>
      <c r="F133" s="76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60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5">
        <v>8.99</v>
      </c>
      <c r="V133" s="60">
        <v>4</v>
      </c>
      <c r="W133" s="71">
        <f>W132-V132+Y133+AA133+AC133</f>
        <v>269.5</v>
      </c>
      <c r="X133" s="85">
        <f>SUM(V133,X132)</f>
        <v>7.5</v>
      </c>
      <c r="Y133" s="33">
        <v>0</v>
      </c>
      <c r="Z133" s="33">
        <f t="shared" ref="Z133:Z147" si="1752">SUM(Y133,Z132)</f>
        <v>0</v>
      </c>
      <c r="AA133" s="33">
        <v>0</v>
      </c>
      <c r="AB133" s="33">
        <f t="shared" ref="AB133:AB147" si="1753">SUM(AA133,AB132)</f>
        <v>0</v>
      </c>
      <c r="AC133" s="33">
        <v>0</v>
      </c>
      <c r="AD133" s="33">
        <f t="shared" ref="AD133:AD147" si="1754">SUM(AC133,AD132)</f>
        <v>0</v>
      </c>
      <c r="AE133" s="22">
        <f t="shared" ref="AE133:AE147" si="1755">F133*24</f>
        <v>0</v>
      </c>
      <c r="AF133" s="54"/>
      <c r="AG133" s="167"/>
      <c r="AH133"/>
      <c r="AI133" s="22">
        <f t="shared" ref="AI133:AI147" si="1756">G133*W133*1000000</f>
        <v>46623500</v>
      </c>
      <c r="AJ133" s="174"/>
      <c r="AK133" s="174"/>
      <c r="AL133" s="178"/>
      <c r="AM133" s="187"/>
      <c r="AN133" s="187"/>
      <c r="AO133" s="187"/>
      <c r="AP133" s="174"/>
      <c r="AQ133" s="189">
        <f>(N133*W133/1000+AC133*2220/1000+AA133*180.15/1000)/((W133+AA133+AC133)/1000)</f>
        <v>32.099999999999994</v>
      </c>
      <c r="AR133" s="189">
        <f>(O133*W133/1000)/((W133+AA133+AC133)/1000)</f>
        <v>0</v>
      </c>
      <c r="AS133" s="189">
        <f>(P133*W133/1000)/((W133+AA133+AC133)/1000)</f>
        <v>6.2899999999999991</v>
      </c>
      <c r="AT133" s="189">
        <f>(Q133*W133/1000+AA133*4.16/1000)/((W133+AA133+AC133)/1000)</f>
        <v>2.13</v>
      </c>
      <c r="AU133" s="189">
        <f>(R133*W133/1000)/((W133+AA133+AC133)/1000)</f>
        <v>1.62</v>
      </c>
      <c r="AW133" s="189"/>
      <c r="AX133" s="189"/>
      <c r="AY133" s="189"/>
      <c r="AZ133" s="189"/>
      <c r="BA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N133" s="189">
        <v>0</v>
      </c>
      <c r="BO133" s="189">
        <v>2.1127902992706118</v>
      </c>
      <c r="BP133" s="189">
        <v>1.4733862853164548</v>
      </c>
      <c r="BQ133" s="189">
        <v>6.2200586009180201</v>
      </c>
      <c r="BR133" s="189">
        <v>0.18730616717362714</v>
      </c>
      <c r="BS133" s="189">
        <v>1.9188647573486772</v>
      </c>
      <c r="BT133" s="189">
        <v>7.7628101332409045</v>
      </c>
      <c r="BU133" s="189">
        <v>0</v>
      </c>
      <c r="BV133" s="189">
        <v>1.0891966046299555</v>
      </c>
      <c r="BW133" s="189">
        <v>1.3661159862187955</v>
      </c>
      <c r="BX133" s="189">
        <v>2.49253998820517</v>
      </c>
      <c r="BY133" s="189">
        <v>3.6725810144888693</v>
      </c>
      <c r="BZ133" s="189">
        <v>2.8504029189540003</v>
      </c>
      <c r="CA133" s="189">
        <v>0.85538449120477444</v>
      </c>
      <c r="CB133" s="189">
        <v>1.3739029547242867</v>
      </c>
      <c r="CC133" s="189">
        <v>5.1462421944583872</v>
      </c>
      <c r="CD133" s="189">
        <v>5.300439402611385</v>
      </c>
      <c r="CE133" s="189">
        <v>2.8545569521658614</v>
      </c>
      <c r="CF133" s="189">
        <v>0.94723327784282763</v>
      </c>
      <c r="CG133" s="189">
        <v>0.85272116250066776</v>
      </c>
      <c r="CH133" s="189">
        <v>2.9385569087674379</v>
      </c>
      <c r="CI133" s="189">
        <v>35.09880922142127</v>
      </c>
      <c r="CJ133" s="189">
        <v>0.1166371515807705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1.0812175265763382</v>
      </c>
      <c r="CS133" s="189">
        <v>0.10802637737039696</v>
      </c>
      <c r="CT133" s="189">
        <v>0.73112423223383505</v>
      </c>
      <c r="CU133" s="189">
        <v>0</v>
      </c>
      <c r="CW133" s="189">
        <f t="shared" ref="CW133:DQ133" si="1757">(BN133*$W133/1000+($AB134-$AB132)*BN$18/1000)/(($W133+$AA133+$AC133)/1000)</f>
        <v>0</v>
      </c>
      <c r="CX133" s="189">
        <f t="shared" si="1757"/>
        <v>2.1127902992706118</v>
      </c>
      <c r="CY133" s="189">
        <f t="shared" si="1757"/>
        <v>1.4733862853164548</v>
      </c>
      <c r="CZ133" s="189">
        <f t="shared" si="1757"/>
        <v>6.2200586009180192</v>
      </c>
      <c r="DA133" s="189">
        <f t="shared" si="1757"/>
        <v>0.18730616717362714</v>
      </c>
      <c r="DB133" s="189">
        <f t="shared" si="1757"/>
        <v>1.918864757348677</v>
      </c>
      <c r="DC133" s="189">
        <f t="shared" si="1757"/>
        <v>7.7628101332409045</v>
      </c>
      <c r="DD133" s="189">
        <f t="shared" si="1757"/>
        <v>0</v>
      </c>
      <c r="DE133" s="189">
        <f t="shared" si="1757"/>
        <v>1.0891966046299553</v>
      </c>
      <c r="DF133" s="189">
        <f t="shared" si="1757"/>
        <v>1.3661159862187955</v>
      </c>
      <c r="DG133" s="189">
        <f t="shared" si="1757"/>
        <v>2.49253998820517</v>
      </c>
      <c r="DH133" s="189">
        <f t="shared" si="1757"/>
        <v>3.6725810144888689</v>
      </c>
      <c r="DI133" s="189">
        <f t="shared" si="1757"/>
        <v>2.8504029189539999</v>
      </c>
      <c r="DJ133" s="189">
        <f t="shared" si="1757"/>
        <v>0.85538449120477444</v>
      </c>
      <c r="DK133" s="189">
        <f t="shared" si="1757"/>
        <v>1.3739029547242867</v>
      </c>
      <c r="DL133" s="189">
        <f t="shared" si="1757"/>
        <v>5.1462421944583872</v>
      </c>
      <c r="DM133" s="189">
        <f t="shared" si="1757"/>
        <v>5.3004394026113841</v>
      </c>
      <c r="DN133" s="189">
        <f t="shared" si="1757"/>
        <v>2.8545569521658609</v>
      </c>
      <c r="DO133" s="189">
        <f t="shared" si="1757"/>
        <v>0.9472332778428274</v>
      </c>
      <c r="DP133" s="189">
        <f t="shared" si="1757"/>
        <v>0.85272116250066765</v>
      </c>
      <c r="DQ133" s="189">
        <f t="shared" si="1757"/>
        <v>2.9385569087674375</v>
      </c>
      <c r="DR133" s="195">
        <f>(CI133*$W133/1000+($AB134-$AB132)*CI$18/1000+2220*(AD134-AD132)/1000)/(($W133+$AA133+$AC133)/1000)</f>
        <v>35.09880922142127</v>
      </c>
      <c r="DS133" s="189">
        <f t="shared" ref="DS133:ED133" si="1758">(CJ133*$W133/1000+($AB134-$AB132)*CJ$18/1000)/(($W133+$AA133+$AC133)/1000)</f>
        <v>0.11663715158077048</v>
      </c>
      <c r="DT133" s="189">
        <f t="shared" si="1758"/>
        <v>0</v>
      </c>
      <c r="DU133" s="189">
        <f t="shared" si="1758"/>
        <v>0</v>
      </c>
      <c r="DV133" s="189">
        <f t="shared" si="1758"/>
        <v>0</v>
      </c>
      <c r="DW133" s="189">
        <f t="shared" si="1758"/>
        <v>0</v>
      </c>
      <c r="DX133" s="189">
        <f t="shared" si="1758"/>
        <v>0</v>
      </c>
      <c r="DY133" s="189">
        <f t="shared" si="1758"/>
        <v>0</v>
      </c>
      <c r="DZ133" s="189">
        <f t="shared" si="1758"/>
        <v>0</v>
      </c>
      <c r="EA133" s="189">
        <f t="shared" si="1758"/>
        <v>1.081217526576338</v>
      </c>
      <c r="EB133" s="189">
        <f t="shared" si="1758"/>
        <v>0.10802637737039696</v>
      </c>
      <c r="EC133" s="189">
        <f t="shared" si="1758"/>
        <v>0.73112423223383505</v>
      </c>
      <c r="ED133" s="189">
        <f t="shared" si="1758"/>
        <v>0</v>
      </c>
      <c r="EE133" s="193" t="s">
        <v>66</v>
      </c>
      <c r="EF133" s="12" t="s">
        <v>45</v>
      </c>
      <c r="EG133" s="189"/>
      <c r="EH133" s="189"/>
      <c r="EI133" s="189"/>
      <c r="EJ133" s="189"/>
      <c r="EK133" s="189"/>
      <c r="EL133" s="189"/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89"/>
      <c r="EX133" s="189"/>
      <c r="EY133" s="189"/>
      <c r="EZ133" s="189"/>
      <c r="FA133" s="189"/>
      <c r="FB133" s="195"/>
      <c r="FC133" s="189"/>
      <c r="FD133" s="189"/>
      <c r="FE133" s="189"/>
      <c r="FF133" s="189"/>
      <c r="FG133" s="189"/>
      <c r="FH133" s="189"/>
      <c r="FI133" s="189"/>
      <c r="FJ133" s="189"/>
      <c r="FK133" s="189"/>
      <c r="FL133" s="189"/>
      <c r="FM133" s="189"/>
      <c r="FN133" s="189"/>
      <c r="FO133" s="6"/>
    </row>
    <row r="134" spans="1:171" x14ac:dyDescent="0.2">
      <c r="A134" s="17" t="s">
        <v>66</v>
      </c>
      <c r="B134" s="12" t="s">
        <v>4</v>
      </c>
      <c r="C134" s="28">
        <v>42411</v>
      </c>
      <c r="D134" s="29">
        <v>0.41736111111111113</v>
      </c>
      <c r="E134" s="10">
        <f>F134*24</f>
        <v>13.950000000000001</v>
      </c>
      <c r="F134" s="76">
        <f t="shared" ref="F134:F147" si="1759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1760">H134-G134</f>
        <v>0</v>
      </c>
      <c r="L134" s="53"/>
      <c r="M134">
        <v>2</v>
      </c>
      <c r="N134" s="57">
        <v>29.7</v>
      </c>
      <c r="O134" s="60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5">
        <v>9.1300000000000008</v>
      </c>
      <c r="V134" s="60">
        <v>4</v>
      </c>
      <c r="W134" s="71">
        <f t="shared" ref="W134:W147" si="1761">W133-V133+Y134+AA134+AC134</f>
        <v>265.5</v>
      </c>
      <c r="X134" s="85">
        <f t="shared" ref="X134:X147" si="1762">SUM(V134,X133)</f>
        <v>11.5</v>
      </c>
      <c r="Y134" s="33">
        <v>0</v>
      </c>
      <c r="Z134" s="33">
        <f t="shared" si="1752"/>
        <v>0</v>
      </c>
      <c r="AA134" s="33">
        <v>0</v>
      </c>
      <c r="AB134" s="33">
        <f t="shared" si="1753"/>
        <v>0</v>
      </c>
      <c r="AC134" s="33">
        <v>0</v>
      </c>
      <c r="AD134" s="33">
        <f t="shared" si="1754"/>
        <v>0</v>
      </c>
      <c r="AE134" s="22">
        <f t="shared" si="1755"/>
        <v>13.950000000000001</v>
      </c>
      <c r="AF134" s="54">
        <f t="shared" ref="AF134:AF147" si="1763">((AE134-AE133)*LN(2)/LN(G134/G133))</f>
        <v>15.18749868808386</v>
      </c>
      <c r="AG134" s="167">
        <f t="shared" si="1057"/>
        <v>4.5639324473080604E-2</v>
      </c>
      <c r="AH134"/>
      <c r="AI134" s="22">
        <f t="shared" si="1756"/>
        <v>86818500</v>
      </c>
      <c r="AJ134" s="174">
        <f>LN(AI134/AI133)</f>
        <v>0.62171502673241608</v>
      </c>
      <c r="AK134" s="174">
        <f>LN(AI134/AI133)/(AE134-AE133)</f>
        <v>4.4567385428847028E-2</v>
      </c>
      <c r="AL134" s="178"/>
      <c r="AM134" s="187">
        <f>(G133+G134)/2*(E134-E133)/24</f>
        <v>0.14531250000000001</v>
      </c>
      <c r="AN134" s="187"/>
      <c r="AO134" s="187"/>
      <c r="AP134" s="174"/>
      <c r="AQ134" s="189">
        <f t="shared" ref="AQ134:AQ147" si="1764">(N134*W134/1000+AC134*2220/1000+AA134*180.15/1000)/((W134+AA134+AC134)/1000)</f>
        <v>29.7</v>
      </c>
      <c r="AR134" s="189">
        <f t="shared" ref="AR134:AR147" si="1765">(O134*W134/1000)/((W134+AA134+AC134)/1000)</f>
        <v>0</v>
      </c>
      <c r="AS134" s="189">
        <f t="shared" ref="AS134:AS147" si="1766">(P134*W134/1000)/((W134+AA134+AC134)/1000)</f>
        <v>5.92</v>
      </c>
      <c r="AT134" s="189">
        <f t="shared" ref="AT134:AT147" si="1767">(Q134*W134/1000+AA134*4.16/1000)/((W134+AA134+AC134)/1000)</f>
        <v>1.8999999999999997</v>
      </c>
      <c r="AU134" s="189">
        <f t="shared" ref="AU134:AU147" si="1768">(R134*W134/1000)/((W134+AA134+AC134)/1000)</f>
        <v>2.1499999999999995</v>
      </c>
      <c r="AV134" s="190" t="s">
        <v>125</v>
      </c>
      <c r="AW134" s="189">
        <f>-(N134-AQ133)</f>
        <v>2.399999999999995</v>
      </c>
      <c r="AX134" s="189">
        <f>(O134-AR133)</f>
        <v>0</v>
      </c>
      <c r="AY134" s="189">
        <f>-(P134-AS133)</f>
        <v>0.36999999999999922</v>
      </c>
      <c r="AZ134" s="189">
        <f>-(Q134-AT133)</f>
        <v>0.22999999999999998</v>
      </c>
      <c r="BA134" s="189">
        <f>(R134-AU133)</f>
        <v>0.5299999999999998</v>
      </c>
      <c r="BB134" s="190" t="s">
        <v>125</v>
      </c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95"/>
      <c r="DS134" s="189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193" t="s">
        <v>66</v>
      </c>
      <c r="EF134" s="12" t="s">
        <v>4</v>
      </c>
      <c r="EG134" s="189"/>
      <c r="EH134" s="189"/>
      <c r="EI134" s="189"/>
      <c r="EJ134" s="189"/>
      <c r="EK134" s="189"/>
      <c r="EL134" s="189"/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89"/>
      <c r="EX134" s="189"/>
      <c r="EY134" s="189"/>
      <c r="EZ134" s="189"/>
      <c r="FA134" s="189"/>
      <c r="FB134" s="195"/>
      <c r="FC134" s="189"/>
      <c r="FD134" s="189"/>
      <c r="FE134" s="189"/>
      <c r="FF134" s="189"/>
      <c r="FG134" s="189"/>
      <c r="FH134" s="189"/>
      <c r="FI134" s="189"/>
      <c r="FJ134" s="189"/>
      <c r="FK134" s="189"/>
      <c r="FL134" s="189"/>
      <c r="FM134" s="189"/>
      <c r="FN134" s="189"/>
      <c r="FO134" s="6"/>
    </row>
    <row r="135" spans="1:171" x14ac:dyDescent="0.2">
      <c r="A135" s="42" t="s">
        <v>66</v>
      </c>
      <c r="B135" s="8" t="s">
        <v>16</v>
      </c>
      <c r="C135" s="28">
        <v>42412</v>
      </c>
      <c r="D135" s="29">
        <v>0.47152777777777777</v>
      </c>
      <c r="E135" s="10">
        <f>F135*24</f>
        <v>39.25</v>
      </c>
      <c r="F135" s="76">
        <f t="shared" si="1759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1760"/>
        <v>3.0000000000000027E-3</v>
      </c>
      <c r="L135" s="53"/>
      <c r="M135">
        <v>1</v>
      </c>
      <c r="N135" s="57">
        <v>30.6</v>
      </c>
      <c r="O135" s="60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5">
        <v>9.1</v>
      </c>
      <c r="V135" s="60">
        <v>39</v>
      </c>
      <c r="W135" s="71">
        <f t="shared" si="1761"/>
        <v>261.5</v>
      </c>
      <c r="X135" s="85">
        <f t="shared" si="1762"/>
        <v>50.5</v>
      </c>
      <c r="Y135" s="33">
        <v>0</v>
      </c>
      <c r="Z135" s="33">
        <f t="shared" si="1752"/>
        <v>0</v>
      </c>
      <c r="AA135" s="33">
        <v>0</v>
      </c>
      <c r="AB135" s="33">
        <f t="shared" si="1753"/>
        <v>0</v>
      </c>
      <c r="AC135" s="33">
        <v>0</v>
      </c>
      <c r="AD135" s="33">
        <f t="shared" si="1754"/>
        <v>0</v>
      </c>
      <c r="AE135" s="22">
        <f t="shared" si="1755"/>
        <v>39.25</v>
      </c>
      <c r="AF135" s="54">
        <f t="shared" si="1763"/>
        <v>22.743217101287339</v>
      </c>
      <c r="AG135" s="167">
        <f t="shared" si="1057"/>
        <v>3.0477094664004722E-2</v>
      </c>
      <c r="AH135"/>
      <c r="AI135" s="22">
        <f t="shared" si="1756"/>
        <v>184880499.99999997</v>
      </c>
      <c r="AJ135" s="174">
        <f t="shared" ref="AJ135:AJ147" si="1769">LN(AI135/AI134)</f>
        <v>0.75588993782230329</v>
      </c>
      <c r="AK135" s="174">
        <f t="shared" ref="AK135:AK147" si="1770">LN(AI135/AI134)/(AE135-AE134)</f>
        <v>2.9877072641197763E-2</v>
      </c>
      <c r="AL135" s="178">
        <f>LN(AI135/AI133)/(AE135-AE133)</f>
        <v>3.509821565744508E-2</v>
      </c>
      <c r="AM135" s="187">
        <f t="shared" ref="AM135:AM147" si="1771">(G134+G135)/2*(E135-E134)/24</f>
        <v>0.54500416666666662</v>
      </c>
      <c r="AN135" s="187">
        <f>AM134+AM135</f>
        <v>0.69031666666666669</v>
      </c>
      <c r="AO135" s="187">
        <f t="shared" ref="AO135" si="1772">AM134+AM135</f>
        <v>0.69031666666666669</v>
      </c>
      <c r="AP135" s="174"/>
      <c r="AQ135" s="189">
        <f t="shared" si="1764"/>
        <v>30.6</v>
      </c>
      <c r="AR135" s="189">
        <f t="shared" si="1765"/>
        <v>0</v>
      </c>
      <c r="AS135" s="189">
        <f t="shared" si="1766"/>
        <v>4.83</v>
      </c>
      <c r="AT135" s="189">
        <f t="shared" si="1767"/>
        <v>1.93</v>
      </c>
      <c r="AU135" s="189">
        <f t="shared" si="1768"/>
        <v>3.1899999999999995</v>
      </c>
      <c r="AV135" s="190" t="s">
        <v>127</v>
      </c>
      <c r="AW135" s="189">
        <f t="shared" ref="AW135:AW147" si="1773">-(N135-AQ134)</f>
        <v>-0.90000000000000213</v>
      </c>
      <c r="AX135" s="189">
        <f t="shared" ref="AX135:AX147" si="1774">(O135-AR134)</f>
        <v>0</v>
      </c>
      <c r="AY135" s="189">
        <f t="shared" ref="AY135:AY147" si="1775">-(P135-AS134)</f>
        <v>1.0899999999999999</v>
      </c>
      <c r="AZ135" s="189">
        <f t="shared" ref="AZ135:AZ147" si="1776">-(Q135-AT134)</f>
        <v>-3.0000000000000249E-2</v>
      </c>
      <c r="BA135" s="189">
        <f t="shared" ref="BA135:BA147" si="1777">(R135-AU134)</f>
        <v>1.0400000000000005</v>
      </c>
      <c r="BB135" s="190" t="s">
        <v>127</v>
      </c>
      <c r="BC135" s="189">
        <f>(AW134+AW135)/$AN135</f>
        <v>2.1729158115840455</v>
      </c>
      <c r="BD135" s="189">
        <f>(AX134+AX135)/$AN135</f>
        <v>0</v>
      </c>
      <c r="BE135" s="189">
        <f>(AY134+AY135)/$AN135</f>
        <v>2.1149713899418128</v>
      </c>
      <c r="BF135" s="189">
        <f>(AZ134+AZ135)/$AN135</f>
        <v>0.28972210821120703</v>
      </c>
      <c r="BG135" s="189">
        <f>(BA134+BA135)/$AN135</f>
        <v>2.2743185494579787</v>
      </c>
      <c r="BH135" s="189">
        <f t="shared" ref="BH135" si="1778">(AW134+AW135)/$AN135</f>
        <v>2.1729158115840455</v>
      </c>
      <c r="BI135" s="189">
        <f t="shared" ref="BI135" si="1779">(AX134+AX135)/$AN135</f>
        <v>0</v>
      </c>
      <c r="BJ135" s="189">
        <f t="shared" ref="BJ135" si="1780">(AY134+AY135)/$AN135</f>
        <v>2.1149713899418128</v>
      </c>
      <c r="BK135" s="189">
        <f t="shared" ref="BK135" si="1781">(AZ134+AZ135)/$AN135</f>
        <v>0.28972210821120703</v>
      </c>
      <c r="BL135" s="189">
        <f t="shared" ref="BL135" si="1782">(BA134+BA135)/$AN135</f>
        <v>2.2743185494579787</v>
      </c>
      <c r="BN135" s="189">
        <v>0.54781572467766082</v>
      </c>
      <c r="BO135" s="189">
        <v>2.0217799507818377</v>
      </c>
      <c r="BP135" s="189">
        <v>1.6142636224459217</v>
      </c>
      <c r="BQ135" s="189">
        <v>5.1807883148041123</v>
      </c>
      <c r="BR135" s="189">
        <v>0.12959213211877102</v>
      </c>
      <c r="BS135" s="189">
        <v>2.0184330545813793</v>
      </c>
      <c r="BT135" s="189">
        <v>5.4992358010078686</v>
      </c>
      <c r="BU135" s="189">
        <v>0.15443089098788829</v>
      </c>
      <c r="BV135" s="189">
        <v>1.0460650013895589</v>
      </c>
      <c r="BW135" s="189">
        <v>1.2946774766227487</v>
      </c>
      <c r="BX135" s="189">
        <v>2.4009623119979806</v>
      </c>
      <c r="BY135" s="189">
        <v>3.5266530984107831</v>
      </c>
      <c r="BZ135" s="189">
        <v>2.6801992100353806</v>
      </c>
      <c r="CA135" s="189">
        <v>0.76711518739954709</v>
      </c>
      <c r="CB135" s="189">
        <v>1.402898546518115</v>
      </c>
      <c r="CC135" s="189">
        <v>4.9474382819306486</v>
      </c>
      <c r="CD135" s="189">
        <v>4.7130328909797692</v>
      </c>
      <c r="CE135" s="189">
        <v>2.6555189103395223</v>
      </c>
      <c r="CF135" s="189">
        <v>0.91331252182258771</v>
      </c>
      <c r="CG135" s="189">
        <v>0.84280899798280928</v>
      </c>
      <c r="CH135" s="189">
        <v>2.8430927637326935</v>
      </c>
      <c r="CI135" s="189">
        <v>35.357275713424514</v>
      </c>
      <c r="CJ135" s="189">
        <v>0.23177586796867664</v>
      </c>
      <c r="CK135" s="189">
        <v>5.2811688420118269E-2</v>
      </c>
      <c r="CL135" s="189">
        <v>0</v>
      </c>
      <c r="CM135" s="189">
        <v>0</v>
      </c>
      <c r="CN135" s="189">
        <v>0.42123924861498346</v>
      </c>
      <c r="CO135" s="189">
        <v>0</v>
      </c>
      <c r="CP135" s="189">
        <v>0</v>
      </c>
      <c r="CQ135" s="189">
        <v>0</v>
      </c>
      <c r="CR135" s="189">
        <v>1.2486110446992582</v>
      </c>
      <c r="CS135" s="189">
        <v>4.7609484147925505</v>
      </c>
      <c r="CT135" s="189">
        <v>2.1362790998775707</v>
      </c>
      <c r="CU135" s="189">
        <v>0</v>
      </c>
      <c r="CW135" s="189">
        <f t="shared" ref="CW135:DQ135" si="1783">(BN135*$W135/1000+($AB136-$AB134)*BN$18/1000)/(($W135+$AA135+$AC135)/1000)</f>
        <v>0.5582927578600958</v>
      </c>
      <c r="CX135" s="189">
        <f t="shared" si="1783"/>
        <v>2.1154179849810233</v>
      </c>
      <c r="CY135" s="189">
        <f t="shared" si="1783"/>
        <v>1.6804420877493687</v>
      </c>
      <c r="CZ135" s="189">
        <f t="shared" si="1783"/>
        <v>5.4469736925866599</v>
      </c>
      <c r="DA135" s="189">
        <f t="shared" si="1783"/>
        <v>0.13938323528730429</v>
      </c>
      <c r="DB135" s="189">
        <f t="shared" si="1783"/>
        <v>2.0820973221542545</v>
      </c>
      <c r="DC135" s="189">
        <f t="shared" si="1783"/>
        <v>5.4992358010078686</v>
      </c>
      <c r="DD135" s="189">
        <f t="shared" si="1783"/>
        <v>0.1622021965104784</v>
      </c>
      <c r="DE135" s="189">
        <f t="shared" si="1783"/>
        <v>1.094396053997418</v>
      </c>
      <c r="DF135" s="189">
        <f t="shared" si="1783"/>
        <v>1.327200302129057</v>
      </c>
      <c r="DG135" s="189">
        <f t="shared" si="1783"/>
        <v>2.532523071344734</v>
      </c>
      <c r="DH135" s="189">
        <f t="shared" si="1783"/>
        <v>3.7078237147463668</v>
      </c>
      <c r="DI135" s="189">
        <f t="shared" si="1783"/>
        <v>2.8152265638971126</v>
      </c>
      <c r="DJ135" s="189">
        <f t="shared" si="1783"/>
        <v>0.82326387113698074</v>
      </c>
      <c r="DK135" s="189">
        <f t="shared" si="1783"/>
        <v>1.4629292951405932</v>
      </c>
      <c r="DL135" s="189">
        <f t="shared" si="1783"/>
        <v>5.115838975604996</v>
      </c>
      <c r="DM135" s="189">
        <f t="shared" si="1783"/>
        <v>4.9436790054213597</v>
      </c>
      <c r="DN135" s="189">
        <f t="shared" si="1783"/>
        <v>2.7645871012895769</v>
      </c>
      <c r="DO135" s="189">
        <f t="shared" si="1783"/>
        <v>0.96511975103826786</v>
      </c>
      <c r="DP135" s="189">
        <f t="shared" si="1783"/>
        <v>0.87098704403759464</v>
      </c>
      <c r="DQ135" s="189">
        <f t="shared" si="1783"/>
        <v>2.9694904827817044</v>
      </c>
      <c r="DR135" s="195">
        <f>(CI135*$W135/1000+($AB136-$AB134)*CI$18/1000+2220*(AD136-AD134)/1000)/(($W135+$AA135+$AC135)/1000)</f>
        <v>48.300270288691394</v>
      </c>
      <c r="DS135" s="189">
        <f t="shared" ref="DS135:ED135" si="1784">(CJ135*$W135/1000+($AB136-$AB134)*CJ$18/1000)/(($W135+$AA135+$AC135)/1000)</f>
        <v>0.24541419648764323</v>
      </c>
      <c r="DT135" s="189">
        <f t="shared" si="1784"/>
        <v>5.2811688420118262E-2</v>
      </c>
      <c r="DU135" s="189">
        <f t="shared" si="1784"/>
        <v>8.119297318364007E-4</v>
      </c>
      <c r="DV135" s="189">
        <f t="shared" si="1784"/>
        <v>0</v>
      </c>
      <c r="DW135" s="189">
        <f t="shared" si="1784"/>
        <v>0.42123924861498346</v>
      </c>
      <c r="DX135" s="189">
        <f t="shared" si="1784"/>
        <v>0</v>
      </c>
      <c r="DY135" s="189">
        <f t="shared" si="1784"/>
        <v>0</v>
      </c>
      <c r="DZ135" s="189">
        <f t="shared" si="1784"/>
        <v>0</v>
      </c>
      <c r="EA135" s="189">
        <f t="shared" si="1784"/>
        <v>1.2938549370295858</v>
      </c>
      <c r="EB135" s="189">
        <f t="shared" si="1784"/>
        <v>4.7626341058176358</v>
      </c>
      <c r="EC135" s="189">
        <f t="shared" si="1784"/>
        <v>2.1362790998775707</v>
      </c>
      <c r="ED135" s="189">
        <f t="shared" si="1784"/>
        <v>0</v>
      </c>
      <c r="EE135" s="193" t="s">
        <v>66</v>
      </c>
      <c r="EF135" s="12" t="s">
        <v>16</v>
      </c>
      <c r="EG135" s="189">
        <f t="shared" ref="EG135" si="1785">BN135-CW133</f>
        <v>0.54781572467766082</v>
      </c>
      <c r="EH135" s="189">
        <f t="shared" ref="EH135" si="1786">BO135-CX133</f>
        <v>-9.1010348488774095E-2</v>
      </c>
      <c r="EI135" s="189">
        <f t="shared" ref="EI135" si="1787">BP135-CY133</f>
        <v>0.14087733712946693</v>
      </c>
      <c r="EJ135" s="189">
        <f t="shared" ref="EJ135" si="1788">BQ135-CZ133</f>
        <v>-1.0392702861139069</v>
      </c>
      <c r="EK135" s="189">
        <f t="shared" ref="EK135" si="1789">BR135-DA133</f>
        <v>-5.7714035054856117E-2</v>
      </c>
      <c r="EL135" s="189">
        <f t="shared" ref="EL135" si="1790">BS135-DB133</f>
        <v>9.956829723270233E-2</v>
      </c>
      <c r="EM135" s="189">
        <f t="shared" ref="EM135" si="1791">BT135-DC133</f>
        <v>-2.2635743322330359</v>
      </c>
      <c r="EN135" s="189">
        <f t="shared" ref="EN135" si="1792">BU135-DD133</f>
        <v>0.15443089098788829</v>
      </c>
      <c r="EO135" s="189">
        <f t="shared" ref="EO135" si="1793">BV135-DE133</f>
        <v>-4.3131603240396332E-2</v>
      </c>
      <c r="EP135" s="189">
        <f t="shared" ref="EP135" si="1794">BW135-DF133</f>
        <v>-7.1438509596046806E-2</v>
      </c>
      <c r="EQ135" s="189">
        <f t="shared" ref="EQ135" si="1795">BX135-DG133</f>
        <v>-9.1577676207189374E-2</v>
      </c>
      <c r="ER135" s="189">
        <f t="shared" ref="ER135" si="1796">BY135-DH133</f>
        <v>-0.14592791607808575</v>
      </c>
      <c r="ES135" s="189">
        <f t="shared" ref="ES135" si="1797">BZ135-DI133</f>
        <v>-0.17020370891861925</v>
      </c>
      <c r="ET135" s="189">
        <f t="shared" ref="ET135" si="1798">CA135-DJ133</f>
        <v>-8.826930380522735E-2</v>
      </c>
      <c r="EU135" s="189">
        <f t="shared" ref="EU135" si="1799">CB135-DK133</f>
        <v>2.8995591793828268E-2</v>
      </c>
      <c r="EV135" s="189">
        <f t="shared" ref="EV135" si="1800">CC135-DL133</f>
        <v>-0.19880391252773855</v>
      </c>
      <c r="EW135" s="189">
        <f t="shared" ref="EW135" si="1801">CD135-DM133</f>
        <v>-0.58740651163161495</v>
      </c>
      <c r="EX135" s="189">
        <f t="shared" ref="EX135" si="1802">CE135-DN133</f>
        <v>-0.19903804182633866</v>
      </c>
      <c r="EY135" s="189">
        <f t="shared" ref="EY135" si="1803">CF135-DO133</f>
        <v>-3.3920756020239695E-2</v>
      </c>
      <c r="EZ135" s="189">
        <f t="shared" ref="EZ135" si="1804">CG135-DP133</f>
        <v>-9.9121645178583684E-3</v>
      </c>
      <c r="FA135" s="189">
        <f>CH135-DQ133</f>
        <v>-9.5464145034743986E-2</v>
      </c>
      <c r="FB135" s="195">
        <f>CI135-DR133</f>
        <v>0.25846649200324379</v>
      </c>
      <c r="FC135" s="189">
        <f t="shared" ref="FC135" si="1805">CJ135-DS133</f>
        <v>0.11513871638790615</v>
      </c>
      <c r="FD135" s="189">
        <f t="shared" ref="FD135" si="1806">CK135-DT133</f>
        <v>5.2811688420118269E-2</v>
      </c>
      <c r="FE135" s="189">
        <f t="shared" ref="FE135" si="1807">CL135-DU133</f>
        <v>0</v>
      </c>
      <c r="FF135" s="189">
        <f t="shared" ref="FF135" si="1808">CM135-DV133</f>
        <v>0</v>
      </c>
      <c r="FG135" s="189">
        <f t="shared" ref="FG135" si="1809">CN135-DW133</f>
        <v>0.42123924861498346</v>
      </c>
      <c r="FH135" s="189">
        <f t="shared" ref="FH135" si="1810">CO135-DX133</f>
        <v>0</v>
      </c>
      <c r="FI135" s="189">
        <f t="shared" ref="FI135" si="1811">CP135-DY133</f>
        <v>0</v>
      </c>
      <c r="FJ135" s="189">
        <f t="shared" ref="FJ135" si="1812">CQ135-DZ133</f>
        <v>0</v>
      </c>
      <c r="FK135" s="189">
        <f t="shared" ref="FK135" si="1813">CR135-EA133</f>
        <v>0.16739351812292025</v>
      </c>
      <c r="FL135" s="189">
        <f t="shared" ref="FL135" si="1814">CS135-EB133</f>
        <v>4.6529220374221536</v>
      </c>
      <c r="FM135" s="189">
        <f t="shared" ref="FM135" si="1815">CT135-EC133</f>
        <v>1.4051548676437355</v>
      </c>
      <c r="FN135" s="189">
        <f t="shared" ref="FN135" si="1816">CU135-ED133</f>
        <v>0</v>
      </c>
      <c r="FO135" s="199">
        <f>BA134+BA135</f>
        <v>1.5700000000000003</v>
      </c>
    </row>
    <row r="136" spans="1:171" x14ac:dyDescent="0.2">
      <c r="A136" s="42" t="s">
        <v>66</v>
      </c>
      <c r="B136" s="8" t="s">
        <v>17</v>
      </c>
      <c r="C136" s="28">
        <v>42413</v>
      </c>
      <c r="D136" s="29">
        <v>0.38125000000000003</v>
      </c>
      <c r="E136" s="10">
        <f t="shared" ref="E136:E146" si="1817">F136*24</f>
        <v>61.083333333333343</v>
      </c>
      <c r="F136" s="76">
        <f t="shared" si="1759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1760"/>
        <v>9.9999999999997868E-3</v>
      </c>
      <c r="L136" s="53"/>
      <c r="M136">
        <v>3</v>
      </c>
      <c r="N136" s="57">
        <v>31.2</v>
      </c>
      <c r="O136" s="60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5">
        <v>9.25</v>
      </c>
      <c r="V136" s="60">
        <v>4</v>
      </c>
      <c r="W136" s="71">
        <f t="shared" si="1761"/>
        <v>227.7</v>
      </c>
      <c r="X136" s="85">
        <f t="shared" si="1762"/>
        <v>54.5</v>
      </c>
      <c r="Y136" s="33">
        <v>0</v>
      </c>
      <c r="Z136" s="33">
        <f t="shared" si="1752"/>
        <v>0</v>
      </c>
      <c r="AA136" s="33">
        <v>4</v>
      </c>
      <c r="AB136" s="33">
        <f t="shared" si="1753"/>
        <v>4</v>
      </c>
      <c r="AC136" s="33">
        <v>1.2</v>
      </c>
      <c r="AD136" s="33">
        <f t="shared" si="1754"/>
        <v>1.2</v>
      </c>
      <c r="AE136" s="22">
        <f t="shared" si="1755"/>
        <v>61.083333333333343</v>
      </c>
      <c r="AF136" s="151">
        <f t="shared" si="1763"/>
        <v>14.41550248281564</v>
      </c>
      <c r="AG136" s="167">
        <f t="shared" si="1057"/>
        <v>4.8083456083908883E-2</v>
      </c>
      <c r="AH136"/>
      <c r="AI136" s="22">
        <f t="shared" si="1756"/>
        <v>459954000</v>
      </c>
      <c r="AJ136" s="174">
        <f t="shared" si="1769"/>
        <v>0.91141681406339425</v>
      </c>
      <c r="AK136" s="174">
        <f t="shared" si="1770"/>
        <v>4.1744281560155444E-2</v>
      </c>
      <c r="AL136" s="178"/>
      <c r="AM136" s="187">
        <f t="shared" si="1771"/>
        <v>1.2404062500000006</v>
      </c>
      <c r="AN136" s="187"/>
      <c r="AO136" s="187"/>
      <c r="AP136" s="174"/>
      <c r="AQ136" s="189">
        <f t="shared" si="1764"/>
        <v>45.035809360240449</v>
      </c>
      <c r="AR136" s="189">
        <f t="shared" si="1765"/>
        <v>0</v>
      </c>
      <c r="AS136" s="189">
        <f t="shared" si="1766"/>
        <v>4.0280120223271796</v>
      </c>
      <c r="AT136" s="189">
        <f t="shared" si="1767"/>
        <v>2.2321039072563336</v>
      </c>
      <c r="AU136" s="189">
        <f t="shared" si="1768"/>
        <v>4.6830528123658235</v>
      </c>
      <c r="AV136" s="190" t="s">
        <v>126</v>
      </c>
      <c r="AW136" s="189">
        <f t="shared" si="1773"/>
        <v>-0.59999999999999787</v>
      </c>
      <c r="AX136" s="189">
        <f t="shared" si="1774"/>
        <v>0</v>
      </c>
      <c r="AY136" s="189">
        <f t="shared" si="1775"/>
        <v>0.71</v>
      </c>
      <c r="AZ136" s="189">
        <f t="shared" si="1776"/>
        <v>-0.28000000000000003</v>
      </c>
      <c r="BA136" s="189">
        <f t="shared" si="1777"/>
        <v>1.6000000000000005</v>
      </c>
      <c r="BB136" s="190" t="s">
        <v>126</v>
      </c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95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193" t="s">
        <v>66</v>
      </c>
      <c r="EF136" s="12" t="s">
        <v>17</v>
      </c>
      <c r="EG136" s="189"/>
      <c r="EH136" s="189"/>
      <c r="EI136" s="189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95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89"/>
      <c r="FN136" s="189"/>
      <c r="FO136" s="6"/>
    </row>
    <row r="137" spans="1:171" x14ac:dyDescent="0.2">
      <c r="A137" s="42" t="s">
        <v>66</v>
      </c>
      <c r="B137" s="8" t="s">
        <v>18</v>
      </c>
      <c r="C137" s="28">
        <v>42414</v>
      </c>
      <c r="D137" s="29">
        <v>0.42291666666666666</v>
      </c>
      <c r="E137" s="10">
        <f t="shared" si="1817"/>
        <v>86.083333333333343</v>
      </c>
      <c r="F137" s="76">
        <f t="shared" si="1759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1760"/>
        <v>4.0000000000000036E-2</v>
      </c>
      <c r="L137" s="53"/>
      <c r="M137">
        <v>3</v>
      </c>
      <c r="N137" s="57">
        <v>32.700000000000003</v>
      </c>
      <c r="O137" s="60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5">
        <v>8.8000000000000007</v>
      </c>
      <c r="V137" s="60">
        <v>10</v>
      </c>
      <c r="W137" s="71">
        <f t="shared" si="1761"/>
        <v>231.7</v>
      </c>
      <c r="X137" s="85">
        <f t="shared" si="1762"/>
        <v>64.5</v>
      </c>
      <c r="Y137" s="33">
        <v>0</v>
      </c>
      <c r="Z137" s="33">
        <f t="shared" si="1752"/>
        <v>0</v>
      </c>
      <c r="AA137" s="33">
        <v>8</v>
      </c>
      <c r="AB137" s="33">
        <f t="shared" si="1753"/>
        <v>12</v>
      </c>
      <c r="AC137" s="33">
        <v>0</v>
      </c>
      <c r="AD137" s="33">
        <f t="shared" si="1754"/>
        <v>1.2</v>
      </c>
      <c r="AE137" s="22">
        <f t="shared" si="1755"/>
        <v>86.083333333333343</v>
      </c>
      <c r="AF137" s="54">
        <f t="shared" si="1763"/>
        <v>21.056557971949278</v>
      </c>
      <c r="AG137" s="167">
        <f t="shared" si="1057"/>
        <v>3.2918351683277426E-2</v>
      </c>
      <c r="AH137"/>
      <c r="AI137" s="22">
        <f t="shared" si="1756"/>
        <v>1065819999.9999999</v>
      </c>
      <c r="AJ137" s="174">
        <f t="shared" si="1769"/>
        <v>0.84037325045057254</v>
      </c>
      <c r="AK137" s="174">
        <f t="shared" si="1770"/>
        <v>3.3614930018022904E-2</v>
      </c>
      <c r="AL137" s="178">
        <f>LN(AI137/AI135)/(AE137-AE135)</f>
        <v>3.7404770060796434E-2</v>
      </c>
      <c r="AM137" s="187">
        <f t="shared" si="1771"/>
        <v>3.4479166666666661</v>
      </c>
      <c r="AN137" s="187">
        <f>AM136+AM137</f>
        <v>4.6883229166666665</v>
      </c>
      <c r="AO137" s="187">
        <f t="shared" ref="AO137" si="1818">AM136+AM137</f>
        <v>4.6883229166666665</v>
      </c>
      <c r="AP137" s="174"/>
      <c r="AQ137" s="189">
        <f t="shared" si="1764"/>
        <v>37.621151439299126</v>
      </c>
      <c r="AR137" s="189">
        <f t="shared" si="1765"/>
        <v>0</v>
      </c>
      <c r="AS137" s="189">
        <f t="shared" si="1766"/>
        <v>2.4358948685857325</v>
      </c>
      <c r="AT137" s="189">
        <f t="shared" si="1767"/>
        <v>2.2944138506466412</v>
      </c>
      <c r="AU137" s="189">
        <f t="shared" si="1768"/>
        <v>6.9790321234876922</v>
      </c>
      <c r="AV137" s="190" t="s">
        <v>128</v>
      </c>
      <c r="AW137" s="189">
        <f t="shared" si="1773"/>
        <v>12.335809360240447</v>
      </c>
      <c r="AX137" s="189">
        <f t="shared" si="1774"/>
        <v>0</v>
      </c>
      <c r="AY137" s="189">
        <f t="shared" si="1775"/>
        <v>1.5080120223271796</v>
      </c>
      <c r="AZ137" s="189">
        <f t="shared" si="1776"/>
        <v>2.1039072563335814E-3</v>
      </c>
      <c r="BA137" s="189">
        <f t="shared" si="1777"/>
        <v>2.5369471876341763</v>
      </c>
      <c r="BB137" s="190" t="s">
        <v>128</v>
      </c>
      <c r="BC137" s="189">
        <f>(AW136+AW137)/$AN137</f>
        <v>2.5031998795391099</v>
      </c>
      <c r="BD137" s="189">
        <f>(AX136+AX137)/$AN137</f>
        <v>0</v>
      </c>
      <c r="BE137" s="189">
        <f>(AY136+AY137)/$AN137</f>
        <v>0.47309284401940382</v>
      </c>
      <c r="BF137" s="189">
        <f>(AZ136+AZ137)/$AN137</f>
        <v>-5.9274093888832806E-2</v>
      </c>
      <c r="BG137" s="189">
        <f>(BA136+BA137)/$AN137</f>
        <v>0.88239382422392731</v>
      </c>
      <c r="BH137" s="189">
        <f t="shared" ref="BH137" si="1819">(AW136+AW137)/$AN137</f>
        <v>2.5031998795391099</v>
      </c>
      <c r="BI137" s="189">
        <f t="shared" ref="BI137" si="1820">(AX136+AX137)/$AN137</f>
        <v>0</v>
      </c>
      <c r="BJ137" s="189">
        <f t="shared" ref="BJ137" si="1821">(AY136+AY137)/$AN137</f>
        <v>0.47309284401940382</v>
      </c>
      <c r="BK137" s="189">
        <f t="shared" ref="BK137" si="1822">(AZ136+AZ137)/$AN137</f>
        <v>-5.9274093888832806E-2</v>
      </c>
      <c r="BL137" s="189">
        <f t="shared" ref="BL137" si="1823">(BA136+BA137)/$AN137</f>
        <v>0.88239382422392731</v>
      </c>
      <c r="BN137" s="189">
        <v>2.5033611479653568</v>
      </c>
      <c r="BO137" s="189">
        <v>1.7734290525141323</v>
      </c>
      <c r="BP137" s="189">
        <v>2.0623171082035499</v>
      </c>
      <c r="BQ137" s="189">
        <v>2.1459807405446938</v>
      </c>
      <c r="BR137" s="189">
        <v>2.8837918595147401E-2</v>
      </c>
      <c r="BS137" s="189">
        <v>2.378038943615993</v>
      </c>
      <c r="BT137" s="189">
        <v>2.1931476111162334</v>
      </c>
      <c r="BU137" s="189">
        <v>0.63597513054563259</v>
      </c>
      <c r="BV137" s="189">
        <v>0.92211555928846267</v>
      </c>
      <c r="BW137" s="189">
        <v>1.2379339765478166</v>
      </c>
      <c r="BX137" s="189">
        <v>2.1512423095439881</v>
      </c>
      <c r="BY137" s="189">
        <v>3.1653889171271157</v>
      </c>
      <c r="BZ137" s="189">
        <v>2.2773101340109236</v>
      </c>
      <c r="CA137" s="189">
        <v>0.68694672638082854</v>
      </c>
      <c r="CB137" s="189">
        <v>1.1785073361411511</v>
      </c>
      <c r="CC137" s="189">
        <v>4.7812764694145784</v>
      </c>
      <c r="CD137" s="189">
        <v>3.03694334312768</v>
      </c>
      <c r="CE137" s="189">
        <v>2.2753880495981704</v>
      </c>
      <c r="CF137" s="189">
        <v>0.90234915508084357</v>
      </c>
      <c r="CG137" s="189">
        <v>0.66556467038132494</v>
      </c>
      <c r="CH137" s="189">
        <v>2.4836956423961962</v>
      </c>
      <c r="CI137" s="189">
        <v>37.743467003577749</v>
      </c>
      <c r="CJ137" s="189">
        <v>0.3882895629431557</v>
      </c>
      <c r="CK137" s="189">
        <v>8.0106557153515431E-2</v>
      </c>
      <c r="CL137" s="189">
        <v>0</v>
      </c>
      <c r="CM137" s="189">
        <v>0.1544829083422353</v>
      </c>
      <c r="CN137" s="189">
        <v>1.2800343088150705</v>
      </c>
      <c r="CO137" s="189">
        <v>0</v>
      </c>
      <c r="CP137" s="189">
        <v>0</v>
      </c>
      <c r="CQ137" s="189">
        <v>0</v>
      </c>
      <c r="CR137" s="189">
        <v>2.6806384251764914</v>
      </c>
      <c r="CS137" s="189">
        <v>1.2805215078284877</v>
      </c>
      <c r="CT137" s="189">
        <v>2.6076239148347229</v>
      </c>
      <c r="CU137" s="189">
        <v>0</v>
      </c>
      <c r="CW137" s="189">
        <f t="shared" ref="CW137:DQ137" si="1824">(BN137*$W137/1000+($AB138-$AB136)*BN$18/1000)/(($W137+$AA137+$AC137)/1000)</f>
        <v>2.4786752628126325</v>
      </c>
      <c r="CX137" s="189">
        <f t="shared" si="1824"/>
        <v>2.2403345560051005</v>
      </c>
      <c r="CY137" s="189">
        <f t="shared" si="1824"/>
        <v>2.3653027436651937</v>
      </c>
      <c r="CZ137" s="189">
        <f t="shared" si="1824"/>
        <v>3.569888362446421</v>
      </c>
      <c r="DA137" s="189">
        <f t="shared" si="1824"/>
        <v>8.2885561756940535E-2</v>
      </c>
      <c r="DB137" s="189">
        <f t="shared" si="1824"/>
        <v>2.6563616353062383</v>
      </c>
      <c r="DC137" s="189">
        <f t="shared" si="1824"/>
        <v>2.1199511952258292</v>
      </c>
      <c r="DD137" s="189">
        <f t="shared" si="1824"/>
        <v>0.65841155267973805</v>
      </c>
      <c r="DE137" s="189">
        <f t="shared" si="1824"/>
        <v>1.1628819854420349</v>
      </c>
      <c r="DF137" s="189">
        <f t="shared" si="1824"/>
        <v>1.3793433648148208</v>
      </c>
      <c r="DG137" s="189">
        <f t="shared" si="1824"/>
        <v>2.8186024478623235</v>
      </c>
      <c r="DH137" s="189">
        <f t="shared" si="1824"/>
        <v>4.0776287458610456</v>
      </c>
      <c r="DI137" s="189">
        <f t="shared" si="1824"/>
        <v>2.9599393874834039</v>
      </c>
      <c r="DJ137" s="189">
        <f t="shared" si="1824"/>
        <v>0.97948432460881618</v>
      </c>
      <c r="DK137" s="189">
        <f t="shared" si="1824"/>
        <v>1.476449977982945</v>
      </c>
      <c r="DL137" s="189">
        <f t="shared" si="1824"/>
        <v>5.567839725289712</v>
      </c>
      <c r="DM137" s="189">
        <f t="shared" si="1824"/>
        <v>4.2314420570464533</v>
      </c>
      <c r="DN137" s="189">
        <f t="shared" si="1824"/>
        <v>2.8122330853112567</v>
      </c>
      <c r="DO137" s="189">
        <f t="shared" si="1824"/>
        <v>1.1633057571869765</v>
      </c>
      <c r="DP137" s="189">
        <f t="shared" si="1824"/>
        <v>0.80166630454936882</v>
      </c>
      <c r="DQ137" s="189">
        <f t="shared" si="1824"/>
        <v>3.1109522258217668</v>
      </c>
      <c r="DR137" s="195">
        <f>(CI137*$W137/1000+($AB138-$AB136)*CI$18/1000+2220*(AD138-AD136)/1000)/(($W137+$AA137+$AC137)/1000)</f>
        <v>58.448959841907602</v>
      </c>
      <c r="DS137" s="189">
        <f t="shared" ref="DS137:ED137" si="1825">(CJ137*$W137/1000+($AB138-$AB136)*CJ$18/1000)/(($W137+$AA137+$AC137)/1000)</f>
        <v>0.45195565168391533</v>
      </c>
      <c r="DT137" s="189">
        <f t="shared" si="1825"/>
        <v>7.7432996631078541E-2</v>
      </c>
      <c r="DU137" s="189">
        <f t="shared" si="1825"/>
        <v>4.5617274430845931E-3</v>
      </c>
      <c r="DV137" s="189">
        <f t="shared" si="1825"/>
        <v>0.14932703322025831</v>
      </c>
      <c r="DW137" s="189">
        <f t="shared" si="1825"/>
        <v>1.2373130970064743</v>
      </c>
      <c r="DX137" s="189">
        <f t="shared" si="1825"/>
        <v>0</v>
      </c>
      <c r="DY137" s="189">
        <f t="shared" si="1825"/>
        <v>0</v>
      </c>
      <c r="DZ137" s="189">
        <f t="shared" si="1825"/>
        <v>0</v>
      </c>
      <c r="EA137" s="189">
        <f t="shared" si="1825"/>
        <v>2.8453692282517888</v>
      </c>
      <c r="EB137" s="189">
        <f t="shared" si="1825"/>
        <v>1.2472548836446324</v>
      </c>
      <c r="EC137" s="189">
        <f t="shared" si="1825"/>
        <v>2.5205943306933887</v>
      </c>
      <c r="ED137" s="189">
        <f t="shared" si="1825"/>
        <v>0</v>
      </c>
      <c r="EE137" s="193" t="s">
        <v>66</v>
      </c>
      <c r="EF137" s="12" t="s">
        <v>18</v>
      </c>
      <c r="EG137" s="189">
        <f t="shared" ref="EG137" si="1826">BN137-CW135</f>
        <v>1.945068390105261</v>
      </c>
      <c r="EH137" s="189">
        <f t="shared" ref="EH137" si="1827">BO137-CX135</f>
        <v>-0.34198893246689099</v>
      </c>
      <c r="EI137" s="189">
        <f t="shared" ref="EI137" si="1828">BP137-CY135</f>
        <v>0.3818750204541812</v>
      </c>
      <c r="EJ137" s="189">
        <f t="shared" ref="EJ137" si="1829">BQ137-CZ135</f>
        <v>-3.3009929520419661</v>
      </c>
      <c r="EK137" s="189">
        <f t="shared" ref="EK137" si="1830">BR137-DA135</f>
        <v>-0.11054531669215689</v>
      </c>
      <c r="EL137" s="189">
        <f t="shared" ref="EL137" si="1831">BS137-DB135</f>
        <v>0.29594162146173852</v>
      </c>
      <c r="EM137" s="189">
        <f t="shared" ref="EM137" si="1832">BT137-DC135</f>
        <v>-3.3060881898916352</v>
      </c>
      <c r="EN137" s="189">
        <f t="shared" ref="EN137" si="1833">BU137-DD135</f>
        <v>0.47377293403515419</v>
      </c>
      <c r="EO137" s="189">
        <f t="shared" ref="EO137" si="1834">BV137-DE135</f>
        <v>-0.17228049470895535</v>
      </c>
      <c r="EP137" s="189">
        <f t="shared" ref="EP137" si="1835">BW137-DF135</f>
        <v>-8.926632558124048E-2</v>
      </c>
      <c r="EQ137" s="189">
        <f t="shared" ref="EQ137" si="1836">BX137-DG135</f>
        <v>-0.38128076180074588</v>
      </c>
      <c r="ER137" s="189">
        <f t="shared" ref="ER137" si="1837">BY137-DH135</f>
        <v>-0.54243479761925117</v>
      </c>
      <c r="ES137" s="189">
        <f t="shared" ref="ES137" si="1838">BZ137-DI135</f>
        <v>-0.53791642988618893</v>
      </c>
      <c r="ET137" s="189">
        <f t="shared" ref="ET137" si="1839">CA137-DJ135</f>
        <v>-0.1363171447561522</v>
      </c>
      <c r="EU137" s="189">
        <f t="shared" ref="EU137" si="1840">CB137-DK135</f>
        <v>-0.28442195899944211</v>
      </c>
      <c r="EV137" s="189">
        <f t="shared" ref="EV137" si="1841">CC137-DL135</f>
        <v>-0.33456250619041761</v>
      </c>
      <c r="EW137" s="189">
        <f t="shared" ref="EW137" si="1842">CD137-DM135</f>
        <v>-1.9067356622936797</v>
      </c>
      <c r="EX137" s="189">
        <f t="shared" ref="EX137" si="1843">CE137-DN135</f>
        <v>-0.48919905169140643</v>
      </c>
      <c r="EY137" s="189">
        <f t="shared" ref="EY137" si="1844">CF137-DO135</f>
        <v>-6.2770595957424291E-2</v>
      </c>
      <c r="EZ137" s="189">
        <f t="shared" ref="EZ137" si="1845">CG137-DP135</f>
        <v>-0.2054223736562697</v>
      </c>
      <c r="FA137" s="189">
        <f t="shared" ref="FA137" si="1846">CH137-DQ135</f>
        <v>-0.48579484038550813</v>
      </c>
      <c r="FB137" s="195">
        <f>CI137-DR135</f>
        <v>-10.556803285113645</v>
      </c>
      <c r="FC137" s="189">
        <f t="shared" ref="FC137" si="1847">CJ137-DS135</f>
        <v>0.14287536645551246</v>
      </c>
      <c r="FD137" s="189">
        <f t="shared" ref="FD137" si="1848">CK137-DT135</f>
        <v>2.7294868733397169E-2</v>
      </c>
      <c r="FE137" s="189">
        <f t="shared" ref="FE137" si="1849">CL137-DU135</f>
        <v>-8.119297318364007E-4</v>
      </c>
      <c r="FF137" s="189">
        <f t="shared" ref="FF137" si="1850">CM137-DV135</f>
        <v>0.1544829083422353</v>
      </c>
      <c r="FG137" s="189">
        <f t="shared" ref="FG137" si="1851">CN137-DW135</f>
        <v>0.85879506020008711</v>
      </c>
      <c r="FH137" s="189">
        <f t="shared" ref="FH137" si="1852">CO137-DX135</f>
        <v>0</v>
      </c>
      <c r="FI137" s="189">
        <f t="shared" ref="FI137" si="1853">CP137-DY135</f>
        <v>0</v>
      </c>
      <c r="FJ137" s="189">
        <f t="shared" ref="FJ137" si="1854">CQ137-DZ135</f>
        <v>0</v>
      </c>
      <c r="FK137" s="189">
        <f t="shared" ref="FK137" si="1855">CR137-EA135</f>
        <v>1.3867834881469057</v>
      </c>
      <c r="FL137" s="189">
        <f t="shared" ref="FL137" si="1856">CS137-EB135</f>
        <v>-3.4821125979891479</v>
      </c>
      <c r="FM137" s="189">
        <f t="shared" ref="FM137" si="1857">CT137-EC135</f>
        <v>0.47134481495715219</v>
      </c>
      <c r="FN137" s="189">
        <f t="shared" ref="FN137" si="1858">CU137-ED135</f>
        <v>0</v>
      </c>
      <c r="FO137" s="199">
        <f>BA136+BA137</f>
        <v>4.1369471876341768</v>
      </c>
    </row>
    <row r="138" spans="1:171" x14ac:dyDescent="0.2">
      <c r="A138" s="42" t="s">
        <v>66</v>
      </c>
      <c r="B138" s="12" t="s">
        <v>19</v>
      </c>
      <c r="C138" s="28">
        <v>42415</v>
      </c>
      <c r="D138" s="29">
        <v>0.42986111111111108</v>
      </c>
      <c r="E138" s="10">
        <f t="shared" si="1817"/>
        <v>110.25</v>
      </c>
      <c r="F138" s="76">
        <f t="shared" si="1759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1760"/>
        <v>8.0000000000000071E-2</v>
      </c>
      <c r="L138" s="53"/>
      <c r="M138">
        <v>0</v>
      </c>
      <c r="N138" s="57">
        <v>29.3</v>
      </c>
      <c r="O138" s="60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5">
        <v>7.78</v>
      </c>
      <c r="V138" s="57">
        <v>4</v>
      </c>
      <c r="W138" s="71">
        <f t="shared" si="1761"/>
        <v>234.99999999999997</v>
      </c>
      <c r="X138" s="85">
        <f t="shared" si="1762"/>
        <v>68.5</v>
      </c>
      <c r="Y138" s="33">
        <v>0</v>
      </c>
      <c r="Z138" s="33">
        <f t="shared" si="1752"/>
        <v>0</v>
      </c>
      <c r="AA138" s="33">
        <v>12.6</v>
      </c>
      <c r="AB138" s="33">
        <f t="shared" si="1753"/>
        <v>24.6</v>
      </c>
      <c r="AC138" s="33">
        <v>0.7</v>
      </c>
      <c r="AD138" s="33">
        <f t="shared" si="1754"/>
        <v>1.9</v>
      </c>
      <c r="AE138" s="22">
        <f t="shared" si="1755"/>
        <v>110.25</v>
      </c>
      <c r="AF138" s="54">
        <f t="shared" si="1763"/>
        <v>34.080817287628292</v>
      </c>
      <c r="AG138" s="167">
        <f t="shared" si="1057"/>
        <v>2.0338337977932393E-2</v>
      </c>
      <c r="AH138"/>
      <c r="AI138" s="22">
        <f t="shared" si="1756"/>
        <v>1767199999.9999995</v>
      </c>
      <c r="AJ138" s="174">
        <f t="shared" si="1769"/>
        <v>0.50565191717252744</v>
      </c>
      <c r="AK138" s="174">
        <f t="shared" si="1770"/>
        <v>2.0923527607139076E-2</v>
      </c>
      <c r="AL138" s="178"/>
      <c r="AM138" s="187">
        <f t="shared" si="1771"/>
        <v>6.1020833333333302</v>
      </c>
      <c r="AN138" s="187"/>
      <c r="AO138" s="187"/>
      <c r="AP138" s="174"/>
      <c r="AQ138" s="189">
        <f t="shared" si="1764"/>
        <v>43.130849778493761</v>
      </c>
      <c r="AR138" s="189">
        <f t="shared" si="1765"/>
        <v>0</v>
      </c>
      <c r="AS138" s="189">
        <f t="shared" si="1766"/>
        <v>0</v>
      </c>
      <c r="AT138" s="189">
        <f t="shared" si="1767"/>
        <v>2.7570116794200565</v>
      </c>
      <c r="AU138" s="189">
        <f t="shared" si="1768"/>
        <v>6.7764800644381804</v>
      </c>
      <c r="AV138" s="190" t="s">
        <v>129</v>
      </c>
      <c r="AW138" s="189">
        <f t="shared" si="1773"/>
        <v>8.3211514392991255</v>
      </c>
      <c r="AX138" s="189">
        <f t="shared" si="1774"/>
        <v>0</v>
      </c>
      <c r="AY138" s="189">
        <f t="shared" si="1775"/>
        <v>2.4358948685857325</v>
      </c>
      <c r="AZ138" s="189">
        <f t="shared" si="1776"/>
        <v>-0.39558614935335878</v>
      </c>
      <c r="BA138" s="189">
        <f t="shared" si="1777"/>
        <v>0.18096787651230795</v>
      </c>
      <c r="BB138" s="190" t="s">
        <v>129</v>
      </c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95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193" t="s">
        <v>66</v>
      </c>
      <c r="EF138" s="12" t="s">
        <v>19</v>
      </c>
      <c r="EG138" s="189"/>
      <c r="EH138" s="189"/>
      <c r="EI138" s="189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95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89"/>
      <c r="FN138" s="189"/>
      <c r="FO138" s="6"/>
    </row>
    <row r="139" spans="1:171" x14ac:dyDescent="0.2">
      <c r="A139" s="42" t="s">
        <v>66</v>
      </c>
      <c r="B139" s="12" t="s">
        <v>20</v>
      </c>
      <c r="C139" s="28">
        <v>42416</v>
      </c>
      <c r="D139" s="29">
        <v>0.37986111111111115</v>
      </c>
      <c r="E139" s="10">
        <f t="shared" si="1817"/>
        <v>133.05000000000001</v>
      </c>
      <c r="F139" s="79">
        <f t="shared" si="1759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1760"/>
        <v>9.9999999999999645E-2</v>
      </c>
      <c r="L139" s="53"/>
      <c r="M139">
        <v>4</v>
      </c>
      <c r="N139" s="57">
        <v>37.6</v>
      </c>
      <c r="O139" s="60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5">
        <v>6.84</v>
      </c>
      <c r="V139" s="60">
        <v>9.5</v>
      </c>
      <c r="W139" s="71">
        <f t="shared" si="1761"/>
        <v>246.39999999999998</v>
      </c>
      <c r="X139" s="85">
        <f t="shared" si="1762"/>
        <v>78</v>
      </c>
      <c r="Y139" s="33">
        <v>0</v>
      </c>
      <c r="Z139" s="33">
        <f t="shared" si="1752"/>
        <v>0</v>
      </c>
      <c r="AA139" s="33">
        <v>15.4</v>
      </c>
      <c r="AB139" s="33">
        <f t="shared" si="1753"/>
        <v>40</v>
      </c>
      <c r="AC139" s="33">
        <v>0</v>
      </c>
      <c r="AD139" s="33">
        <f t="shared" si="1754"/>
        <v>1.9</v>
      </c>
      <c r="AE139" s="22">
        <f t="shared" si="1755"/>
        <v>133.05000000000001</v>
      </c>
      <c r="AF139" s="54">
        <f t="shared" si="1763"/>
        <v>34.432921158543429</v>
      </c>
      <c r="AG139" s="167">
        <f t="shared" si="1057"/>
        <v>2.0130362375251541E-2</v>
      </c>
      <c r="AH139"/>
      <c r="AI139" s="22">
        <f t="shared" si="1756"/>
        <v>2932160000</v>
      </c>
      <c r="AJ139" s="174">
        <f t="shared" si="1769"/>
        <v>0.50634297967094122</v>
      </c>
      <c r="AK139" s="174">
        <f t="shared" si="1770"/>
        <v>2.2208025424164078E-2</v>
      </c>
      <c r="AL139" s="178">
        <f>LN(AI139/AI137)/(AE139-AE137)</f>
        <v>2.1547087938469878E-2</v>
      </c>
      <c r="AM139" s="187">
        <f t="shared" si="1771"/>
        <v>9.2245000000000044</v>
      </c>
      <c r="AN139" s="187">
        <f>AM138+AM139</f>
        <v>15.326583333333335</v>
      </c>
      <c r="AO139" s="187">
        <f t="shared" ref="AO139" si="1859">AM138+AM139</f>
        <v>15.326583333333335</v>
      </c>
      <c r="AP139" s="174"/>
      <c r="AQ139" s="189">
        <f t="shared" si="1764"/>
        <v>45.985294117647065</v>
      </c>
      <c r="AR139" s="189">
        <f t="shared" si="1765"/>
        <v>0</v>
      </c>
      <c r="AS139" s="189">
        <f t="shared" si="1766"/>
        <v>0.21647058823529414</v>
      </c>
      <c r="AT139" s="189">
        <f t="shared" si="1767"/>
        <v>2.7858823529411767</v>
      </c>
      <c r="AU139" s="189">
        <f t="shared" si="1768"/>
        <v>2.2870588235294118</v>
      </c>
      <c r="AV139" s="190" t="s">
        <v>130</v>
      </c>
      <c r="AW139" s="189">
        <f t="shared" si="1773"/>
        <v>5.53084977849376</v>
      </c>
      <c r="AX139" s="189">
        <f t="shared" si="1774"/>
        <v>0</v>
      </c>
      <c r="AY139" s="189">
        <f t="shared" si="1775"/>
        <v>-0.23</v>
      </c>
      <c r="AZ139" s="189">
        <f t="shared" si="1776"/>
        <v>5.701167942005636E-2</v>
      </c>
      <c r="BA139" s="189">
        <f t="shared" si="1777"/>
        <v>-4.3464800644381807</v>
      </c>
      <c r="BB139" s="190" t="s">
        <v>130</v>
      </c>
      <c r="BC139" s="189">
        <f>(AW138+AW139)/$AN139</f>
        <v>0.90378924751393064</v>
      </c>
      <c r="BD139" s="189">
        <f>(AX138+AX139)/$AN139</f>
        <v>0</v>
      </c>
      <c r="BE139" s="189">
        <f>(AY138+AY139)/$AN139</f>
        <v>0.14392606757881887</v>
      </c>
      <c r="BF139" s="189">
        <f>(AZ138+AZ139)/$AN139</f>
        <v>-2.2090668387712138E-2</v>
      </c>
      <c r="BG139" s="189">
        <f>(BA138+BA139)/$AN139</f>
        <v>-0.27178348215850712</v>
      </c>
      <c r="BH139" s="189">
        <f t="shared" ref="BH139" si="1860">(AW138+AW139)/$AN139</f>
        <v>0.90378924751393064</v>
      </c>
      <c r="BI139" s="189">
        <f t="shared" ref="BI139" si="1861">(AX138+AX139)/$AN139</f>
        <v>0</v>
      </c>
      <c r="BJ139" s="189">
        <f t="shared" ref="BJ139" si="1862">(AY138+AY139)/$AN139</f>
        <v>0.14392606757881887</v>
      </c>
      <c r="BK139" s="189">
        <f t="shared" ref="BK139" si="1863">(AZ138+AZ139)/$AN139</f>
        <v>-2.2090668387712138E-2</v>
      </c>
      <c r="BL139" s="189">
        <f t="shared" ref="BL139" si="1864">(BA138+BA139)/$AN139</f>
        <v>-0.27178348215850712</v>
      </c>
      <c r="BN139" s="189">
        <v>8.4094603606844487</v>
      </c>
      <c r="BO139" s="189">
        <v>1.4137039174861468</v>
      </c>
      <c r="BP139" s="189">
        <v>2.164003005680458</v>
      </c>
      <c r="BQ139" s="189">
        <v>4.4960112211250639E-2</v>
      </c>
      <c r="BR139" s="189">
        <v>0</v>
      </c>
      <c r="BS139" s="189">
        <v>2.8101460199559725</v>
      </c>
      <c r="BT139" s="189">
        <v>2.5294104063077315E-2</v>
      </c>
      <c r="BU139" s="189">
        <v>1.8751414190447704</v>
      </c>
      <c r="BV139" s="189">
        <v>0.85598316545230235</v>
      </c>
      <c r="BW139" s="189">
        <v>1.4156308083997011</v>
      </c>
      <c r="BX139" s="189">
        <v>1.8485944981092215</v>
      </c>
      <c r="BY139" s="189">
        <v>2.6148036933871808</v>
      </c>
      <c r="BZ139" s="189">
        <v>1.9488654578927238</v>
      </c>
      <c r="CA139" s="189">
        <v>0.65997035166324558</v>
      </c>
      <c r="CB139" s="189">
        <v>1.0062499547095403</v>
      </c>
      <c r="CC139" s="189">
        <v>4.7426928903278975</v>
      </c>
      <c r="CD139" s="189">
        <v>1.1730904235223767</v>
      </c>
      <c r="CE139" s="189">
        <v>2.2201271240180858</v>
      </c>
      <c r="CF139" s="189">
        <v>0.9684972674976754</v>
      </c>
      <c r="CG139" s="189">
        <v>0.43813850552949762</v>
      </c>
      <c r="CH139" s="189">
        <v>2.0995715347959139</v>
      </c>
      <c r="CI139" s="189">
        <v>37.848425619988923</v>
      </c>
      <c r="CJ139" s="189">
        <v>0.8623363328956648</v>
      </c>
      <c r="CK139" s="189">
        <v>0.32447705026743862</v>
      </c>
      <c r="CL139" s="189">
        <v>4.0453248248475598E-2</v>
      </c>
      <c r="CM139" s="189">
        <v>0.48875752321317245</v>
      </c>
      <c r="CN139" s="189">
        <v>2.8439178533198044</v>
      </c>
      <c r="CO139" s="189">
        <v>1.5119838833624236E-2</v>
      </c>
      <c r="CP139" s="189">
        <v>0.18873330843102257</v>
      </c>
      <c r="CQ139" s="189">
        <v>0.52541514606630246</v>
      </c>
      <c r="CR139" s="189">
        <v>0.59361228121869836</v>
      </c>
      <c r="CS139" s="189">
        <v>0.86497240847913848</v>
      </c>
      <c r="CT139" s="189">
        <v>3.0384814160247124</v>
      </c>
      <c r="CU139" s="189">
        <v>0</v>
      </c>
      <c r="CW139" s="189">
        <f t="shared" ref="CW139:DQ139" si="1865">(BN139*$W139/1000+($AB140-$AB138)*BN$18/1000)/(($W139+$AA139+$AC139)/1000)</f>
        <v>7.9550765773678167</v>
      </c>
      <c r="CX139" s="189">
        <f t="shared" si="1865"/>
        <v>1.6906381862088298</v>
      </c>
      <c r="CY139" s="189">
        <f t="shared" si="1865"/>
        <v>2.2912038388294218</v>
      </c>
      <c r="CZ139" s="189">
        <f t="shared" si="1865"/>
        <v>1.0659547569361218</v>
      </c>
      <c r="DA139" s="189">
        <f t="shared" si="1865"/>
        <v>3.7652551155462566E-2</v>
      </c>
      <c r="DB139" s="189">
        <f t="shared" si="1865"/>
        <v>2.8896698712866025</v>
      </c>
      <c r="DC139" s="189">
        <f t="shared" si="1865"/>
        <v>2.3806215588778649E-2</v>
      </c>
      <c r="DD139" s="189">
        <f t="shared" si="1865"/>
        <v>1.7947242237209207</v>
      </c>
      <c r="DE139" s="189">
        <f t="shared" si="1865"/>
        <v>0.99149254185150715</v>
      </c>
      <c r="DF139" s="189">
        <f t="shared" si="1865"/>
        <v>1.4574278030511849</v>
      </c>
      <c r="DG139" s="189">
        <f t="shared" si="1865"/>
        <v>2.245782153649504</v>
      </c>
      <c r="DH139" s="189">
        <f t="shared" si="1865"/>
        <v>3.1576993021843371</v>
      </c>
      <c r="DI139" s="189">
        <f t="shared" si="1865"/>
        <v>2.3534859167643711</v>
      </c>
      <c r="DJ139" s="189">
        <f t="shared" si="1865"/>
        <v>0.83707328387921487</v>
      </c>
      <c r="DK139" s="189">
        <f t="shared" si="1865"/>
        <v>1.1779123215615983</v>
      </c>
      <c r="DL139" s="189">
        <f t="shared" si="1865"/>
        <v>5.1113106820121672</v>
      </c>
      <c r="DM139" s="189">
        <f t="shared" si="1865"/>
        <v>1.9910550887045309</v>
      </c>
      <c r="DN139" s="189">
        <f t="shared" si="1865"/>
        <v>2.5089627628028932</v>
      </c>
      <c r="DO139" s="189">
        <f t="shared" si="1865"/>
        <v>1.1107561111728173</v>
      </c>
      <c r="DP139" s="189">
        <f t="shared" si="1865"/>
        <v>0.52072681466491477</v>
      </c>
      <c r="DQ139" s="189">
        <f t="shared" si="1865"/>
        <v>2.4621409082096286</v>
      </c>
      <c r="DR139" s="195">
        <f>(CI139*$W139/1000+($AB140-$AB138)*CI$18/1000+2220*(AD140-AD138)/1000)/(($W139+$AA139+$AC139)/1000)</f>
        <v>46.219004722229123</v>
      </c>
      <c r="DS139" s="189">
        <f t="shared" ref="DS139:ED139" si="1866">(CJ139*$W139/1000+($AB140-$AB138)*CJ$18/1000)/(($W139+$AA139+$AC139)/1000)</f>
        <v>0.8640580619563577</v>
      </c>
      <c r="DT139" s="189">
        <f t="shared" si="1866"/>
        <v>0.30539016495758931</v>
      </c>
      <c r="DU139" s="189">
        <f t="shared" si="1866"/>
        <v>4.1195992834965542E-2</v>
      </c>
      <c r="DV139" s="189">
        <f t="shared" si="1866"/>
        <v>0.46000708067122115</v>
      </c>
      <c r="DW139" s="189">
        <f t="shared" si="1866"/>
        <v>2.676628567830404</v>
      </c>
      <c r="DX139" s="189">
        <f t="shared" si="1866"/>
        <v>1.4230436549293398E-2</v>
      </c>
      <c r="DY139" s="189">
        <f t="shared" si="1866"/>
        <v>0.17763134911155065</v>
      </c>
      <c r="DZ139" s="189">
        <f t="shared" si="1866"/>
        <v>0.49450837276828458</v>
      </c>
      <c r="EA139" s="189">
        <f t="shared" si="1866"/>
        <v>0.73268329179966785</v>
      </c>
      <c r="EB139" s="189">
        <f t="shared" si="1866"/>
        <v>0.82057415214300922</v>
      </c>
      <c r="EC139" s="189">
        <f t="shared" si="1866"/>
        <v>2.859747215082082</v>
      </c>
      <c r="ED139" s="189">
        <f t="shared" si="1866"/>
        <v>0</v>
      </c>
      <c r="EE139" s="193" t="s">
        <v>66</v>
      </c>
      <c r="EF139" s="12" t="s">
        <v>20</v>
      </c>
      <c r="EG139" s="189">
        <f t="shared" ref="EG139" si="1867">BN139-CW137</f>
        <v>5.9307850978718157</v>
      </c>
      <c r="EH139" s="189">
        <f t="shared" ref="EH139" si="1868">BO139-CX137</f>
        <v>-0.82663063851895369</v>
      </c>
      <c r="EI139" s="189">
        <f t="shared" ref="EI139" si="1869">BP139-CY137</f>
        <v>-0.20129973798473566</v>
      </c>
      <c r="EJ139" s="189">
        <f t="shared" ref="EJ139" si="1870">BQ139-CZ137</f>
        <v>-3.5249282502351704</v>
      </c>
      <c r="EK139" s="189">
        <f t="shared" ref="EK139" si="1871">BR139-DA137</f>
        <v>-8.2885561756940535E-2</v>
      </c>
      <c r="EL139" s="189">
        <f t="shared" ref="EL139" si="1872">BS139-DB137</f>
        <v>0.15378438464973421</v>
      </c>
      <c r="EM139" s="189">
        <f t="shared" ref="EM139" si="1873">BT139-DC137</f>
        <v>-2.0946570911627518</v>
      </c>
      <c r="EN139" s="189">
        <f t="shared" ref="EN139" si="1874">BU139-DD137</f>
        <v>1.2167298663650323</v>
      </c>
      <c r="EO139" s="189">
        <f t="shared" ref="EO139" si="1875">BV139-DE137</f>
        <v>-0.30689881998973256</v>
      </c>
      <c r="EP139" s="189">
        <f t="shared" ref="EP139" si="1876">BW139-DF137</f>
        <v>3.6287443584880341E-2</v>
      </c>
      <c r="EQ139" s="189">
        <f t="shared" ref="EQ139" si="1877">BX139-DG137</f>
        <v>-0.97000794975310201</v>
      </c>
      <c r="ER139" s="189">
        <f t="shared" ref="ER139" si="1878">BY139-DH137</f>
        <v>-1.4628250524738649</v>
      </c>
      <c r="ES139" s="189">
        <f t="shared" ref="ES139" si="1879">BZ139-DI137</f>
        <v>-1.0110739295906801</v>
      </c>
      <c r="ET139" s="189">
        <f t="shared" ref="ET139" si="1880">CA139-DJ137</f>
        <v>-0.3195139729455706</v>
      </c>
      <c r="EU139" s="189">
        <f t="shared" ref="EU139" si="1881">CB139-DK137</f>
        <v>-0.47020002327340471</v>
      </c>
      <c r="EV139" s="189">
        <f t="shared" ref="EV139" si="1882">CC139-DL137</f>
        <v>-0.82514683496181451</v>
      </c>
      <c r="EW139" s="189">
        <f t="shared" ref="EW139" si="1883">CD139-DM137</f>
        <v>-3.0583516335240768</v>
      </c>
      <c r="EX139" s="189">
        <f t="shared" ref="EX139" si="1884">CE139-DN137</f>
        <v>-0.59210596129317095</v>
      </c>
      <c r="EY139" s="189">
        <f t="shared" ref="EY139" si="1885">CF139-DO137</f>
        <v>-0.19480848968930109</v>
      </c>
      <c r="EZ139" s="189">
        <f t="shared" ref="EZ139" si="1886">CG139-DP137</f>
        <v>-0.3635277990198712</v>
      </c>
      <c r="FA139" s="189">
        <f t="shared" ref="FA139" si="1887">CH139-DQ137</f>
        <v>-1.0113806910258529</v>
      </c>
      <c r="FB139" s="195">
        <f>CI139-DR137</f>
        <v>-20.600534221918679</v>
      </c>
      <c r="FC139" s="189">
        <f t="shared" ref="FC139" si="1888">CJ139-DS137</f>
        <v>0.41038068121174948</v>
      </c>
      <c r="FD139" s="189">
        <f t="shared" ref="FD139" si="1889">CK139-DT137</f>
        <v>0.24704405363636006</v>
      </c>
      <c r="FE139" s="189">
        <f t="shared" ref="FE139" si="1890">CL139-DU137</f>
        <v>3.5891520805391007E-2</v>
      </c>
      <c r="FF139" s="189">
        <f t="shared" ref="FF139" si="1891">CM139-DV137</f>
        <v>0.33943048999291414</v>
      </c>
      <c r="FG139" s="189">
        <f t="shared" ref="FG139" si="1892">CN139-DW137</f>
        <v>1.6066047563133301</v>
      </c>
      <c r="FH139" s="189">
        <f t="shared" ref="FH139" si="1893">CO139-DX137</f>
        <v>1.5119838833624236E-2</v>
      </c>
      <c r="FI139" s="189">
        <f t="shared" ref="FI139" si="1894">CP139-DY137</f>
        <v>0.18873330843102257</v>
      </c>
      <c r="FJ139" s="189">
        <f t="shared" ref="FJ139" si="1895">CQ139-DZ137</f>
        <v>0.52541514606630246</v>
      </c>
      <c r="FK139" s="189">
        <f t="shared" ref="FK139" si="1896">CR139-EA137</f>
        <v>-2.2517569470330905</v>
      </c>
      <c r="FL139" s="189">
        <f t="shared" ref="FL139" si="1897">CS139-EB137</f>
        <v>-0.38228247516549396</v>
      </c>
      <c r="FM139" s="189">
        <f t="shared" ref="FM139" si="1898">CT139-EC137</f>
        <v>0.51788708533132377</v>
      </c>
      <c r="FN139" s="189">
        <f t="shared" ref="FN139" si="1899">CU139-ED137</f>
        <v>0</v>
      </c>
      <c r="FO139" s="199">
        <f>BA138+BA139</f>
        <v>-4.1655121879258727</v>
      </c>
    </row>
    <row r="140" spans="1:171" x14ac:dyDescent="0.2">
      <c r="A140" s="42" t="s">
        <v>66</v>
      </c>
      <c r="B140" s="12" t="s">
        <v>21</v>
      </c>
      <c r="C140" s="28">
        <v>42417</v>
      </c>
      <c r="D140" s="62">
        <v>0.41944444444444445</v>
      </c>
      <c r="E140" s="10">
        <f t="shared" si="1817"/>
        <v>158</v>
      </c>
      <c r="F140" s="79">
        <f t="shared" si="1759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1760"/>
        <v>9.9999999999999645E-2</v>
      </c>
      <c r="L140" s="53"/>
      <c r="M140">
        <v>3</v>
      </c>
      <c r="N140" s="57">
        <v>34.4</v>
      </c>
      <c r="O140" s="60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5">
        <v>5.85</v>
      </c>
      <c r="V140" s="60">
        <v>4</v>
      </c>
      <c r="W140" s="71">
        <f t="shared" si="1761"/>
        <v>236.89999999999998</v>
      </c>
      <c r="X140" s="85">
        <f t="shared" si="1762"/>
        <v>82</v>
      </c>
      <c r="Y140" s="33">
        <v>0</v>
      </c>
      <c r="Z140" s="33">
        <f t="shared" si="1752"/>
        <v>0</v>
      </c>
      <c r="AA140" s="33">
        <v>0</v>
      </c>
      <c r="AB140" s="33">
        <f t="shared" si="1753"/>
        <v>40</v>
      </c>
      <c r="AC140" s="33">
        <v>0</v>
      </c>
      <c r="AD140" s="33">
        <f t="shared" si="1754"/>
        <v>1.9</v>
      </c>
      <c r="AE140" s="22">
        <f t="shared" si="1755"/>
        <v>158</v>
      </c>
      <c r="AF140" s="54">
        <f t="shared" si="1763"/>
        <v>59.679687471823115</v>
      </c>
      <c r="AG140" s="167">
        <f t="shared" si="1057"/>
        <v>1.1614457278905902E-2</v>
      </c>
      <c r="AH140"/>
      <c r="AI140" s="22">
        <f t="shared" si="1756"/>
        <v>3766709999.9999995</v>
      </c>
      <c r="AJ140" s="174">
        <f t="shared" si="1769"/>
        <v>0.250462588614077</v>
      </c>
      <c r="AK140" s="174">
        <f t="shared" si="1770"/>
        <v>1.0038580705975034E-2</v>
      </c>
      <c r="AL140" s="178"/>
      <c r="AM140" s="187">
        <f t="shared" si="1771"/>
        <v>14.450208333333327</v>
      </c>
      <c r="AN140" s="187"/>
      <c r="AO140" s="187"/>
      <c r="AP140" s="174"/>
      <c r="AQ140" s="189">
        <f t="shared" si="1764"/>
        <v>34.4</v>
      </c>
      <c r="AR140" s="189">
        <f t="shared" si="1765"/>
        <v>0</v>
      </c>
      <c r="AS140" s="189">
        <f t="shared" si="1766"/>
        <v>0</v>
      </c>
      <c r="AT140" s="189">
        <f t="shared" si="1767"/>
        <v>2.77</v>
      </c>
      <c r="AU140" s="189">
        <f t="shared" si="1768"/>
        <v>3.07</v>
      </c>
      <c r="AV140" s="190" t="s">
        <v>131</v>
      </c>
      <c r="AW140" s="189">
        <f t="shared" si="1773"/>
        <v>11.585294117647067</v>
      </c>
      <c r="AX140" s="189">
        <f t="shared" si="1774"/>
        <v>0</v>
      </c>
      <c r="AY140" s="189">
        <f t="shared" si="1775"/>
        <v>0.21647058823529414</v>
      </c>
      <c r="AZ140" s="189">
        <f t="shared" si="1776"/>
        <v>1.5882352941176681E-2</v>
      </c>
      <c r="BA140" s="189">
        <f t="shared" si="1777"/>
        <v>0.78294117647058803</v>
      </c>
      <c r="BB140" s="190" t="s">
        <v>131</v>
      </c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95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193" t="s">
        <v>66</v>
      </c>
      <c r="EF140" s="12" t="s">
        <v>21</v>
      </c>
      <c r="EG140" s="189"/>
      <c r="EH140" s="189"/>
      <c r="EI140" s="189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95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89"/>
      <c r="FN140" s="189"/>
      <c r="FO140" s="6"/>
    </row>
    <row r="141" spans="1:171" x14ac:dyDescent="0.2">
      <c r="A141" s="42" t="s">
        <v>66</v>
      </c>
      <c r="B141" s="12" t="s">
        <v>22</v>
      </c>
      <c r="C141" s="28">
        <v>42418</v>
      </c>
      <c r="D141" s="63">
        <v>0.37638888888888888</v>
      </c>
      <c r="E141" s="10">
        <f t="shared" si="1817"/>
        <v>180.9666666666667</v>
      </c>
      <c r="F141" s="76">
        <f t="shared" si="1759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1760"/>
        <v>0.30000000000000071</v>
      </c>
      <c r="L141" s="53">
        <f>H$141-H141</f>
        <v>0</v>
      </c>
      <c r="M141">
        <v>4</v>
      </c>
      <c r="N141" s="57">
        <v>23.8</v>
      </c>
      <c r="O141" s="60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5">
        <v>6.37</v>
      </c>
      <c r="V141" s="60">
        <v>9</v>
      </c>
      <c r="W141" s="71">
        <f t="shared" si="1761"/>
        <v>234.2</v>
      </c>
      <c r="X141" s="85">
        <f t="shared" si="1762"/>
        <v>91</v>
      </c>
      <c r="Y141" s="10">
        <v>0</v>
      </c>
      <c r="Z141" s="33">
        <f t="shared" si="1752"/>
        <v>0</v>
      </c>
      <c r="AA141" s="33">
        <v>0</v>
      </c>
      <c r="AB141" s="33">
        <f t="shared" si="1753"/>
        <v>40</v>
      </c>
      <c r="AC141" s="33">
        <v>1.3</v>
      </c>
      <c r="AD141" s="33">
        <f t="shared" si="1754"/>
        <v>3.2</v>
      </c>
      <c r="AE141" s="22">
        <f t="shared" si="1755"/>
        <v>180.9666666666667</v>
      </c>
      <c r="AF141" s="54">
        <f t="shared" si="1763"/>
        <v>289.12721883966037</v>
      </c>
      <c r="AG141" s="167">
        <f t="shared" si="1057"/>
        <v>2.397377816387256E-3</v>
      </c>
      <c r="AH141"/>
      <c r="AI141" s="22">
        <f t="shared" si="1756"/>
        <v>3934560000</v>
      </c>
      <c r="AJ141" s="174">
        <f t="shared" si="1769"/>
        <v>4.359711718190469E-2</v>
      </c>
      <c r="AK141" s="174">
        <f t="shared" si="1770"/>
        <v>1.8982779614762539E-3</v>
      </c>
      <c r="AL141" s="178">
        <f>LN(AI141/AI139)/(AE141-AE139)</f>
        <v>6.13689820791614E-3</v>
      </c>
      <c r="AM141" s="187">
        <f t="shared" si="1771"/>
        <v>15.646041666666688</v>
      </c>
      <c r="AN141" s="187">
        <f>AM140+AM141</f>
        <v>30.096250000000015</v>
      </c>
      <c r="AO141" s="187">
        <f t="shared" ref="AO141" si="1900">AM140+AM141</f>
        <v>30.096250000000015</v>
      </c>
      <c r="AP141" s="174"/>
      <c r="AQ141" s="189">
        <f t="shared" si="1764"/>
        <v>35.923397027600856</v>
      </c>
      <c r="AR141" s="189">
        <f t="shared" si="1765"/>
        <v>0</v>
      </c>
      <c r="AS141" s="189">
        <f t="shared" si="1766"/>
        <v>0</v>
      </c>
      <c r="AT141" s="189">
        <f t="shared" si="1767"/>
        <v>2.9138259023354567</v>
      </c>
      <c r="AU141" s="189">
        <f t="shared" si="1768"/>
        <v>5.509418259023354</v>
      </c>
      <c r="AV141" s="190" t="s">
        <v>132</v>
      </c>
      <c r="AW141" s="189">
        <f t="shared" si="1773"/>
        <v>10.599999999999998</v>
      </c>
      <c r="AX141" s="189">
        <f t="shared" si="1774"/>
        <v>0</v>
      </c>
      <c r="AY141" s="189">
        <f t="shared" si="1775"/>
        <v>0</v>
      </c>
      <c r="AZ141" s="189">
        <f t="shared" si="1776"/>
        <v>-0.16000000000000014</v>
      </c>
      <c r="BA141" s="189">
        <f t="shared" si="1777"/>
        <v>2.4700000000000002</v>
      </c>
      <c r="BB141" s="190" t="s">
        <v>132</v>
      </c>
      <c r="BC141" s="189">
        <f>(AW140+AW141)/$AN141</f>
        <v>0.73714479769562824</v>
      </c>
      <c r="BD141" s="189">
        <f>(AX140+AX141)/$AN141</f>
        <v>0</v>
      </c>
      <c r="BE141" s="189">
        <f>(AY140+AY141)/$AN141</f>
        <v>7.1926099841440059E-3</v>
      </c>
      <c r="BF141" s="189">
        <f>(AZ140+AZ141)/$AN141</f>
        <v>-4.7885582774871748E-3</v>
      </c>
      <c r="BG141" s="189">
        <f>(BA140+BA141)/$AN141</f>
        <v>0.10808460112042485</v>
      </c>
      <c r="BH141" s="189">
        <f t="shared" ref="BH141" si="1901">(AW140+AW141)/$AN141</f>
        <v>0.73714479769562824</v>
      </c>
      <c r="BI141" s="189">
        <f t="shared" ref="BI141" si="1902">(AX140+AX141)/$AN141</f>
        <v>0</v>
      </c>
      <c r="BJ141" s="189">
        <f t="shared" ref="BJ141" si="1903">(AY140+AY141)/$AN141</f>
        <v>7.1926099841440059E-3</v>
      </c>
      <c r="BK141" s="189">
        <f t="shared" ref="BK141" si="1904">(AZ140+AZ141)/$AN141</f>
        <v>-4.7885582774871748E-3</v>
      </c>
      <c r="BL141" s="189">
        <f t="shared" ref="BL141" si="1905">(BA140+BA141)/$AN141</f>
        <v>0.10808460112042485</v>
      </c>
      <c r="BN141" s="189">
        <v>0.19781558126417087</v>
      </c>
      <c r="BO141" s="189">
        <v>1.1604833937622119</v>
      </c>
      <c r="BP141" s="189">
        <v>1.534821515042087</v>
      </c>
      <c r="BQ141" s="189">
        <v>3.2855466615913924E-2</v>
      </c>
      <c r="BR141" s="189">
        <v>0</v>
      </c>
      <c r="BS141" s="189">
        <v>3.4916571806264094</v>
      </c>
      <c r="BT141" s="189">
        <v>0</v>
      </c>
      <c r="BU141" s="189">
        <v>3.3333788524824075</v>
      </c>
      <c r="BV141" s="189">
        <v>0.88888662110397265</v>
      </c>
      <c r="BW141" s="189">
        <v>1.6405689772093068</v>
      </c>
      <c r="BX141" s="189">
        <v>1.4440270527374377</v>
      </c>
      <c r="BY141" s="189">
        <v>1.702859809363146</v>
      </c>
      <c r="BZ141" s="189">
        <v>1.5787663429830463</v>
      </c>
      <c r="CA141" s="189">
        <v>0.58509936604223978</v>
      </c>
      <c r="CB141" s="189">
        <v>0.90106138812646697</v>
      </c>
      <c r="CC141" s="189">
        <v>4.498160182007207</v>
      </c>
      <c r="CD141" s="189">
        <v>0.26872555957340788</v>
      </c>
      <c r="CE141" s="189">
        <v>2.1281374199655847</v>
      </c>
      <c r="CF141" s="189">
        <v>0.84977834304200073</v>
      </c>
      <c r="CG141" s="189">
        <v>0.26883607553495792</v>
      </c>
      <c r="CH141" s="189">
        <v>1.6427904360538297</v>
      </c>
      <c r="CI141" s="189">
        <v>25.608269809668982</v>
      </c>
      <c r="CJ141" s="189">
        <v>2.7594867202108122</v>
      </c>
      <c r="CK141" s="189">
        <v>0.5439927169730574</v>
      </c>
      <c r="CL141" s="189">
        <v>0</v>
      </c>
      <c r="CM141" s="189">
        <v>0.90396927205128597</v>
      </c>
      <c r="CN141" s="189">
        <v>4.2550717540356313</v>
      </c>
      <c r="CO141" s="189">
        <v>3.6870860760524718E-2</v>
      </c>
      <c r="CP141" s="189">
        <v>1.0671185924986075</v>
      </c>
      <c r="CQ141" s="189">
        <v>0.52077267289654217</v>
      </c>
      <c r="CR141" s="189">
        <v>0.11233784420602359</v>
      </c>
      <c r="CS141" s="189">
        <v>1.6891977903217581</v>
      </c>
      <c r="CT141" s="189">
        <v>3.7768841577274497</v>
      </c>
      <c r="CU141" s="189">
        <v>0</v>
      </c>
      <c r="CW141" s="189">
        <f t="shared" ref="CW141:DQ141" si="1906">(BN141*$W141/1000+($AB144-$AB140)*BN$18/1000)/(($W141+$AA141+$AC141)/1000)</f>
        <v>0.19672360565634317</v>
      </c>
      <c r="CX141" s="189">
        <f t="shared" si="1906"/>
        <v>1.1540773283189387</v>
      </c>
      <c r="CY141" s="189">
        <f t="shared" si="1906"/>
        <v>1.5263490395875023</v>
      </c>
      <c r="CZ141" s="189">
        <f t="shared" si="1906"/>
        <v>3.2674098859647734E-2</v>
      </c>
      <c r="DA141" s="189">
        <f t="shared" si="1906"/>
        <v>0</v>
      </c>
      <c r="DB141" s="189">
        <f t="shared" si="1906"/>
        <v>3.4723826399265612</v>
      </c>
      <c r="DC141" s="189">
        <f t="shared" si="1906"/>
        <v>0</v>
      </c>
      <c r="DD141" s="189">
        <f t="shared" si="1906"/>
        <v>3.3149780350377061</v>
      </c>
      <c r="DE141" s="189">
        <f t="shared" si="1906"/>
        <v>0.88397981597685948</v>
      </c>
      <c r="DF141" s="189">
        <f t="shared" si="1906"/>
        <v>1.6315127578022068</v>
      </c>
      <c r="DG141" s="189">
        <f t="shared" si="1906"/>
        <v>1.4360557781363392</v>
      </c>
      <c r="DH141" s="189">
        <f t="shared" si="1906"/>
        <v>1.6934597339823729</v>
      </c>
      <c r="DI141" s="189">
        <f t="shared" si="1906"/>
        <v>1.5700512846141379</v>
      </c>
      <c r="DJ141" s="189">
        <f t="shared" si="1906"/>
        <v>0.58186951816175181</v>
      </c>
      <c r="DK141" s="189">
        <f t="shared" si="1906"/>
        <v>0.89608737621748857</v>
      </c>
      <c r="DL141" s="189">
        <f t="shared" si="1906"/>
        <v>4.4733295737838121</v>
      </c>
      <c r="DM141" s="189">
        <f t="shared" si="1906"/>
        <v>0.26724214884115555</v>
      </c>
      <c r="DN141" s="189">
        <f t="shared" si="1906"/>
        <v>2.1163897399402969</v>
      </c>
      <c r="DO141" s="189">
        <f t="shared" si="1906"/>
        <v>0.84508742225238465</v>
      </c>
      <c r="DP141" s="189">
        <f t="shared" si="1906"/>
        <v>0.26735205473582646</v>
      </c>
      <c r="DQ141" s="189">
        <f t="shared" si="1906"/>
        <v>1.6337219538165897</v>
      </c>
      <c r="DR141" s="195">
        <f>(CI141*$W141/1000+($AB144-$AB140)*CI$18/1000+2220*(AD144-AD140)/1000)/(($W141+$AA141+$AC141)/1000)</f>
        <v>67.887289976324737</v>
      </c>
      <c r="DS141" s="189">
        <f t="shared" ref="DS141:ED141" si="1907">(CJ141*$W141/1000+($AB144-$AB140)*CJ$18/1000)/(($W141+$AA141+$AC141)/1000)</f>
        <v>2.744253884812621</v>
      </c>
      <c r="DT141" s="189">
        <f t="shared" si="1907"/>
        <v>0.54098978477745241</v>
      </c>
      <c r="DU141" s="189">
        <f t="shared" si="1907"/>
        <v>0</v>
      </c>
      <c r="DV141" s="189">
        <f t="shared" si="1907"/>
        <v>0.89897920812913445</v>
      </c>
      <c r="DW141" s="189">
        <f t="shared" si="1907"/>
        <v>4.2315830352235446</v>
      </c>
      <c r="DX141" s="189">
        <f t="shared" si="1907"/>
        <v>3.6667327346560037E-2</v>
      </c>
      <c r="DY141" s="189">
        <f t="shared" si="1907"/>
        <v>1.0612279166164496</v>
      </c>
      <c r="DZ141" s="189">
        <f t="shared" si="1907"/>
        <v>0.51789791928819606</v>
      </c>
      <c r="EA141" s="189">
        <f t="shared" si="1907"/>
        <v>0.11171772022526846</v>
      </c>
      <c r="EB141" s="189">
        <f t="shared" si="1907"/>
        <v>1.6798731316066062</v>
      </c>
      <c r="EC141" s="189">
        <f t="shared" si="1907"/>
        <v>3.756035115667808</v>
      </c>
      <c r="ED141" s="189">
        <f t="shared" si="1907"/>
        <v>0</v>
      </c>
      <c r="EE141" s="193" t="s">
        <v>66</v>
      </c>
      <c r="EF141" s="12" t="s">
        <v>22</v>
      </c>
      <c r="EG141" s="189">
        <f t="shared" ref="EG141" si="1908">BN141-CW139</f>
        <v>-7.7572609961036463</v>
      </c>
      <c r="EH141" s="189">
        <f t="shared" ref="EH141" si="1909">BO141-CX139</f>
        <v>-0.5301547924466179</v>
      </c>
      <c r="EI141" s="189">
        <f t="shared" ref="EI141" si="1910">BP141-CY139</f>
        <v>-0.75638232378733483</v>
      </c>
      <c r="EJ141" s="189">
        <f t="shared" ref="EJ141" si="1911">BQ141-CZ139</f>
        <v>-1.0330992903202079</v>
      </c>
      <c r="EK141" s="189">
        <f t="shared" ref="EK141" si="1912">BR141-DA139</f>
        <v>-3.7652551155462566E-2</v>
      </c>
      <c r="EL141" s="189">
        <f t="shared" ref="EL141" si="1913">BS141-DB139</f>
        <v>0.60198730933980693</v>
      </c>
      <c r="EM141" s="189">
        <f t="shared" ref="EM141" si="1914">BT141-DC139</f>
        <v>-2.3806215588778649E-2</v>
      </c>
      <c r="EN141" s="189">
        <f t="shared" ref="EN141" si="1915">BU141-DD139</f>
        <v>1.5386546287614868</v>
      </c>
      <c r="EO141" s="189">
        <f t="shared" ref="EO141" si="1916">BV141-DE139</f>
        <v>-0.1026059207475345</v>
      </c>
      <c r="EP141" s="189">
        <f t="shared" ref="EP141" si="1917">BW141-DF139</f>
        <v>0.18314117415812192</v>
      </c>
      <c r="EQ141" s="189">
        <f t="shared" ref="EQ141" si="1918">BX141-DG139</f>
        <v>-0.80175510091206625</v>
      </c>
      <c r="ER141" s="189">
        <f t="shared" ref="ER141" si="1919">BY141-DH139</f>
        <v>-1.4548394928211912</v>
      </c>
      <c r="ES141" s="189">
        <f t="shared" ref="ES141" si="1920">BZ141-DI139</f>
        <v>-0.77471957378132483</v>
      </c>
      <c r="ET141" s="189">
        <f t="shared" ref="ET141" si="1921">CA141-DJ139</f>
        <v>-0.25197391783697509</v>
      </c>
      <c r="EU141" s="189">
        <f t="shared" ref="EU141" si="1922">CB141-DK139</f>
        <v>-0.27685093343513134</v>
      </c>
      <c r="EV141" s="189">
        <f t="shared" ref="EV141" si="1923">CC141-DL139</f>
        <v>-0.61315050000496019</v>
      </c>
      <c r="EW141" s="189">
        <f t="shared" ref="EW141" si="1924">CD141-DM139</f>
        <v>-1.7223295291311229</v>
      </c>
      <c r="EX141" s="189">
        <f t="shared" ref="EX141" si="1925">CE141-DN139</f>
        <v>-0.38082534283730851</v>
      </c>
      <c r="EY141" s="189">
        <f t="shared" ref="EY141" si="1926">CF141-DO139</f>
        <v>-0.26097776813081652</v>
      </c>
      <c r="EZ141" s="189">
        <f t="shared" ref="EZ141" si="1927">CG141-DP139</f>
        <v>-0.25189073912995685</v>
      </c>
      <c r="FA141" s="189">
        <f t="shared" ref="FA141" si="1928">CH141-DQ139</f>
        <v>-0.81935047215579893</v>
      </c>
      <c r="FB141" s="195">
        <f>CI141-DR139</f>
        <v>-20.61073491256014</v>
      </c>
      <c r="FC141" s="189">
        <f t="shared" ref="FC141" si="1929">CJ141-DS139</f>
        <v>1.8954286582544544</v>
      </c>
      <c r="FD141" s="189">
        <f t="shared" ref="FD141" si="1930">CK141-DT139</f>
        <v>0.23860255201546809</v>
      </c>
      <c r="FE141" s="189">
        <f t="shared" ref="FE141" si="1931">CL141-DU139</f>
        <v>-4.1195992834965542E-2</v>
      </c>
      <c r="FF141" s="189">
        <f t="shared" ref="FF141" si="1932">CM141-DV139</f>
        <v>0.44396219138006482</v>
      </c>
      <c r="FG141" s="189">
        <f t="shared" ref="FG141" si="1933">CN141-DW139</f>
        <v>1.5784431862052273</v>
      </c>
      <c r="FH141" s="189">
        <f t="shared" ref="FH141" si="1934">CO141-DX139</f>
        <v>2.264042421123132E-2</v>
      </c>
      <c r="FI141" s="189">
        <f t="shared" ref="FI141" si="1935">CP141-DY139</f>
        <v>0.88948724338705687</v>
      </c>
      <c r="FJ141" s="189">
        <f t="shared" ref="FJ141" si="1936">CQ141-DZ139</f>
        <v>2.6264300128257589E-2</v>
      </c>
      <c r="FK141" s="189">
        <f t="shared" ref="FK141" si="1937">CR141-EA139</f>
        <v>-0.62034544759364429</v>
      </c>
      <c r="FL141" s="189">
        <f t="shared" ref="FL141" si="1938">CS141-EB139</f>
        <v>0.86862363817874888</v>
      </c>
      <c r="FM141" s="189">
        <f t="shared" ref="FM141" si="1939">CT141-EC139</f>
        <v>0.91713694264536771</v>
      </c>
      <c r="FN141" s="189">
        <f t="shared" ref="FN141" si="1940">CU141-ED139</f>
        <v>0</v>
      </c>
      <c r="FO141" s="199">
        <f>BA140+BA141</f>
        <v>3.2529411764705882</v>
      </c>
    </row>
    <row r="142" spans="1:171" x14ac:dyDescent="0.2">
      <c r="A142" s="42" t="s">
        <v>66</v>
      </c>
      <c r="B142" s="12" t="s">
        <v>23</v>
      </c>
      <c r="C142" s="28">
        <v>42419</v>
      </c>
      <c r="D142" s="63">
        <v>0.4145833333333333</v>
      </c>
      <c r="E142" s="10">
        <f t="shared" si="1817"/>
        <v>205.88333333333333</v>
      </c>
      <c r="F142" s="76">
        <f t="shared" si="1759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1760"/>
        <v>0.19999999999999929</v>
      </c>
      <c r="L142" s="53">
        <f t="shared" ref="L142:L147" si="1941">H$141-H142</f>
        <v>0.60000000000000142</v>
      </c>
      <c r="M142">
        <v>2</v>
      </c>
      <c r="N142" s="57">
        <v>25.5</v>
      </c>
      <c r="O142" s="60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5">
        <v>6.83</v>
      </c>
      <c r="V142" s="57">
        <v>4</v>
      </c>
      <c r="W142" s="71">
        <f t="shared" si="1761"/>
        <v>226.5</v>
      </c>
      <c r="X142" s="85">
        <f t="shared" si="1762"/>
        <v>95</v>
      </c>
      <c r="Y142" s="33">
        <v>0</v>
      </c>
      <c r="Z142" s="33">
        <f t="shared" si="1752"/>
        <v>0</v>
      </c>
      <c r="AA142" s="33">
        <v>0</v>
      </c>
      <c r="AB142" s="33">
        <f t="shared" si="1753"/>
        <v>40</v>
      </c>
      <c r="AC142" s="33">
        <v>1.3</v>
      </c>
      <c r="AD142" s="33">
        <f t="shared" si="1754"/>
        <v>4.5</v>
      </c>
      <c r="AE142" s="22">
        <f t="shared" si="1755"/>
        <v>205.88333333333333</v>
      </c>
      <c r="AF142" s="54">
        <f t="shared" si="1763"/>
        <v>-571.62387662940546</v>
      </c>
      <c r="AG142" s="167">
        <f t="shared" si="1057"/>
        <v>-1.2125931209296312E-3</v>
      </c>
      <c r="AH142"/>
      <c r="AI142" s="22">
        <f t="shared" si="1756"/>
        <v>3691950000.0000005</v>
      </c>
      <c r="AJ142" s="174">
        <f t="shared" si="1769"/>
        <v>-6.3644284837024764E-2</v>
      </c>
      <c r="AK142" s="174">
        <f t="shared" si="1770"/>
        <v>-2.554285679077921E-3</v>
      </c>
      <c r="AL142" s="178"/>
      <c r="AM142" s="187">
        <f t="shared" si="1771"/>
        <v>17.182118055555531</v>
      </c>
      <c r="AN142" s="187"/>
      <c r="AO142" s="187"/>
      <c r="AP142" s="174"/>
      <c r="AQ142" s="189">
        <f t="shared" si="1764"/>
        <v>38.023485513608435</v>
      </c>
      <c r="AR142" s="189">
        <f t="shared" si="1765"/>
        <v>0</v>
      </c>
      <c r="AS142" s="189">
        <f t="shared" si="1766"/>
        <v>0</v>
      </c>
      <c r="AT142" s="189">
        <f t="shared" si="1767"/>
        <v>2.8735074626865673</v>
      </c>
      <c r="AU142" s="189">
        <f t="shared" si="1768"/>
        <v>5.9458735733099211</v>
      </c>
      <c r="AV142" s="190" t="s">
        <v>133</v>
      </c>
      <c r="AW142" s="189">
        <f t="shared" si="1773"/>
        <v>10.423397027600856</v>
      </c>
      <c r="AX142" s="189">
        <f t="shared" si="1774"/>
        <v>0</v>
      </c>
      <c r="AY142" s="189">
        <f t="shared" si="1775"/>
        <v>0</v>
      </c>
      <c r="AZ142" s="189">
        <f t="shared" si="1776"/>
        <v>2.3825902335456561E-2</v>
      </c>
      <c r="BA142" s="189">
        <f t="shared" si="1777"/>
        <v>0.4705817409766464</v>
      </c>
      <c r="BB142" s="190" t="s">
        <v>133</v>
      </c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95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193" t="s">
        <v>66</v>
      </c>
      <c r="EF142" s="12" t="s">
        <v>23</v>
      </c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95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89"/>
      <c r="FN142" s="189"/>
      <c r="FO142" s="6"/>
    </row>
    <row r="143" spans="1:171" ht="15" customHeight="1" x14ac:dyDescent="0.2">
      <c r="A143" s="42" t="s">
        <v>66</v>
      </c>
      <c r="B143" s="12" t="s">
        <v>24</v>
      </c>
      <c r="C143" s="28">
        <v>42420</v>
      </c>
      <c r="D143" s="63">
        <v>0.54097222222222219</v>
      </c>
      <c r="E143" s="10">
        <f t="shared" si="1817"/>
        <v>232.91666666666666</v>
      </c>
      <c r="F143" s="76">
        <f t="shared" si="1759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1760"/>
        <v>0.30000000000000071</v>
      </c>
      <c r="L143" s="53">
        <f t="shared" si="1941"/>
        <v>2.8000000000000007</v>
      </c>
      <c r="M143">
        <v>3</v>
      </c>
      <c r="N143" s="57">
        <v>27.9</v>
      </c>
      <c r="O143" s="60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5">
        <v>7.32</v>
      </c>
      <c r="V143" s="57">
        <v>4</v>
      </c>
      <c r="W143" s="71">
        <f t="shared" si="1761"/>
        <v>223.1</v>
      </c>
      <c r="X143" s="85">
        <f t="shared" si="1762"/>
        <v>99</v>
      </c>
      <c r="Y143" s="33">
        <v>0</v>
      </c>
      <c r="Z143" s="33">
        <f t="shared" si="1752"/>
        <v>0</v>
      </c>
      <c r="AA143" s="33">
        <v>0</v>
      </c>
      <c r="AB143" s="33">
        <f t="shared" si="1753"/>
        <v>40</v>
      </c>
      <c r="AC143" s="33">
        <v>0.6</v>
      </c>
      <c r="AD143" s="33">
        <f t="shared" si="1754"/>
        <v>5.0999999999999996</v>
      </c>
      <c r="AE143" s="22">
        <f t="shared" si="1755"/>
        <v>232.91666666666666</v>
      </c>
      <c r="AF143" s="151">
        <f t="shared" si="1763"/>
        <v>-123.18948447733173</v>
      </c>
      <c r="AG143" s="167">
        <f t="shared" si="1057"/>
        <v>-5.6266749024953691E-3</v>
      </c>
      <c r="AH143"/>
      <c r="AI143" s="22">
        <f t="shared" si="1756"/>
        <v>3123400000</v>
      </c>
      <c r="AJ143" s="174">
        <f t="shared" si="1769"/>
        <v>-0.16723262168205999</v>
      </c>
      <c r="AK143" s="174">
        <f t="shared" si="1770"/>
        <v>-6.1861635640712703E-3</v>
      </c>
      <c r="AL143" s="178">
        <f>LN(AI143/AI141)/(AE143-AE141)</f>
        <v>-4.4442137924751669E-3</v>
      </c>
      <c r="AM143" s="187">
        <f t="shared" si="1771"/>
        <v>17.064791666666668</v>
      </c>
      <c r="AN143" s="187">
        <f>AM142+AM143</f>
        <v>34.246909722222199</v>
      </c>
      <c r="AO143" s="187"/>
      <c r="AP143" s="174"/>
      <c r="AQ143" s="189">
        <f t="shared" si="1764"/>
        <v>33.779570853822079</v>
      </c>
      <c r="AR143" s="189">
        <f t="shared" si="1765"/>
        <v>0</v>
      </c>
      <c r="AS143" s="189">
        <f t="shared" si="1766"/>
        <v>0</v>
      </c>
      <c r="AT143" s="189">
        <f t="shared" si="1767"/>
        <v>2.6628386231560128</v>
      </c>
      <c r="AU143" s="189">
        <f t="shared" si="1768"/>
        <v>6.3030487259722845</v>
      </c>
      <c r="AV143" s="190" t="s">
        <v>134</v>
      </c>
      <c r="AW143" s="189">
        <f t="shared" si="1773"/>
        <v>10.123485513608436</v>
      </c>
      <c r="AX143" s="189">
        <f t="shared" si="1774"/>
        <v>0</v>
      </c>
      <c r="AY143" s="189">
        <f t="shared" si="1775"/>
        <v>0</v>
      </c>
      <c r="AZ143" s="189">
        <f t="shared" si="1776"/>
        <v>0.20350746268656739</v>
      </c>
      <c r="BA143" s="189">
        <f t="shared" si="1777"/>
        <v>0.37412642669007923</v>
      </c>
      <c r="BB143" s="190" t="s">
        <v>134</v>
      </c>
      <c r="BC143" s="189">
        <f>(AW142+AW143)/$AN143</f>
        <v>0.59996311223014653</v>
      </c>
      <c r="BD143" s="189">
        <f>(AX142+AX143)/$AN143</f>
        <v>0</v>
      </c>
      <c r="BE143" s="189">
        <f>(AY142+AY143)/$AN143</f>
        <v>0</v>
      </c>
      <c r="BF143" s="189">
        <f>(AZ142+AZ143)/$AN143</f>
        <v>6.6380694452706033E-3</v>
      </c>
      <c r="BG143" s="189">
        <f>(BA142+BA143)/$AN143</f>
        <v>2.4665237667228404E-2</v>
      </c>
      <c r="BH143" s="189"/>
      <c r="BI143" s="189"/>
      <c r="BJ143" s="189"/>
      <c r="BK143" s="189"/>
      <c r="BL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95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193" t="s">
        <v>66</v>
      </c>
      <c r="EF143" s="12" t="s">
        <v>24</v>
      </c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95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89"/>
      <c r="FN143" s="189"/>
      <c r="FO143" s="6"/>
    </row>
    <row r="144" spans="1:171" x14ac:dyDescent="0.2">
      <c r="A144" s="42" t="s">
        <v>66</v>
      </c>
      <c r="B144" s="12" t="s">
        <v>25</v>
      </c>
      <c r="C144" s="28">
        <v>42421</v>
      </c>
      <c r="D144" s="63">
        <v>0.53402777777777777</v>
      </c>
      <c r="E144" s="10">
        <f t="shared" si="1817"/>
        <v>256.75</v>
      </c>
      <c r="F144" s="76">
        <f t="shared" si="1759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1760"/>
        <v>0.5</v>
      </c>
      <c r="L144" s="53">
        <f t="shared" si="1941"/>
        <v>3.7000000000000011</v>
      </c>
      <c r="M144">
        <v>2</v>
      </c>
      <c r="N144" s="57">
        <v>23.5</v>
      </c>
      <c r="O144" s="60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5">
        <v>7.77</v>
      </c>
      <c r="V144" s="60">
        <v>4</v>
      </c>
      <c r="W144" s="71">
        <f t="shared" si="1761"/>
        <v>221.1</v>
      </c>
      <c r="X144" s="85">
        <f t="shared" si="1762"/>
        <v>103</v>
      </c>
      <c r="Y144" s="33">
        <v>0.7</v>
      </c>
      <c r="Z144" s="33">
        <f t="shared" si="1752"/>
        <v>0.7</v>
      </c>
      <c r="AA144" s="33">
        <v>0</v>
      </c>
      <c r="AB144" s="33">
        <f t="shared" si="1753"/>
        <v>40</v>
      </c>
      <c r="AC144" s="33">
        <v>1.3</v>
      </c>
      <c r="AD144" s="33">
        <f t="shared" si="1754"/>
        <v>6.3999999999999995</v>
      </c>
      <c r="AE144" s="22">
        <f t="shared" si="1755"/>
        <v>256.75</v>
      </c>
      <c r="AF144" s="54">
        <f t="shared" si="1763"/>
        <v>-201.88200072683472</v>
      </c>
      <c r="AG144" s="167">
        <f t="shared" si="1057"/>
        <v>-3.433427339061487E-3</v>
      </c>
      <c r="AH144"/>
      <c r="AI144" s="22">
        <f t="shared" si="1756"/>
        <v>2852190000</v>
      </c>
      <c r="AJ144" s="174">
        <f t="shared" si="1769"/>
        <v>-9.083503182271839E-2</v>
      </c>
      <c r="AK144" s="174">
        <f t="shared" si="1770"/>
        <v>-3.811260076477693E-3</v>
      </c>
      <c r="AL144" s="178"/>
      <c r="AM144" s="187">
        <f t="shared" si="1771"/>
        <v>13.356597222222227</v>
      </c>
      <c r="AN144" s="187"/>
      <c r="AO144" s="187"/>
      <c r="AP144" s="174"/>
      <c r="AQ144" s="189">
        <f t="shared" si="1764"/>
        <v>36.339253597122294</v>
      </c>
      <c r="AR144" s="189">
        <f t="shared" si="1765"/>
        <v>0</v>
      </c>
      <c r="AS144" s="189">
        <f t="shared" si="1766"/>
        <v>0</v>
      </c>
      <c r="AT144" s="189">
        <f t="shared" si="1767"/>
        <v>2.5848021582733813</v>
      </c>
      <c r="AU144" s="189">
        <f t="shared" si="1768"/>
        <v>6.561420863309352</v>
      </c>
      <c r="AV144" s="190" t="s">
        <v>135</v>
      </c>
      <c r="AW144" s="189">
        <f t="shared" si="1773"/>
        <v>10.279570853822079</v>
      </c>
      <c r="AX144" s="189">
        <f t="shared" si="1774"/>
        <v>0</v>
      </c>
      <c r="AY144" s="189">
        <f t="shared" si="1775"/>
        <v>0</v>
      </c>
      <c r="AZ144" s="189">
        <f t="shared" si="1776"/>
        <v>6.2838623156012741E-2</v>
      </c>
      <c r="BA144" s="189">
        <f t="shared" si="1777"/>
        <v>0.29695127402771515</v>
      </c>
      <c r="BB144" s="190" t="s">
        <v>135</v>
      </c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95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193" t="s">
        <v>66</v>
      </c>
      <c r="EF144" s="12" t="s">
        <v>25</v>
      </c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95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6"/>
    </row>
    <row r="145" spans="1:171" x14ac:dyDescent="0.2">
      <c r="A145" s="42" t="s">
        <v>66</v>
      </c>
      <c r="B145" s="12" t="s">
        <v>26</v>
      </c>
      <c r="C145" s="28">
        <v>42422</v>
      </c>
      <c r="D145" s="63">
        <v>0.35555555555555557</v>
      </c>
      <c r="E145" s="10">
        <f t="shared" si="1817"/>
        <v>276.46666666666664</v>
      </c>
      <c r="F145" s="76">
        <f t="shared" si="1759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1760"/>
        <v>0.40000000000000036</v>
      </c>
      <c r="L145" s="53">
        <f t="shared" si="1941"/>
        <v>5.6000000000000014</v>
      </c>
      <c r="M145">
        <v>3</v>
      </c>
      <c r="N145" s="57">
        <v>29.1</v>
      </c>
      <c r="O145" s="60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5">
        <v>8.1999999999999993</v>
      </c>
      <c r="V145" s="60">
        <v>12</v>
      </c>
      <c r="W145" s="71">
        <f t="shared" si="1761"/>
        <v>217.99999999999997</v>
      </c>
      <c r="X145" s="85">
        <f t="shared" si="1762"/>
        <v>115</v>
      </c>
      <c r="Y145" s="33">
        <v>0.2</v>
      </c>
      <c r="Z145" s="33">
        <f t="shared" si="1752"/>
        <v>0.89999999999999991</v>
      </c>
      <c r="AA145" s="33">
        <v>0</v>
      </c>
      <c r="AB145" s="33">
        <f t="shared" si="1753"/>
        <v>40</v>
      </c>
      <c r="AC145" s="33">
        <v>0.7</v>
      </c>
      <c r="AD145" s="33">
        <f t="shared" si="1754"/>
        <v>7.1</v>
      </c>
      <c r="AE145" s="22">
        <f t="shared" si="1755"/>
        <v>276.46666666666664</v>
      </c>
      <c r="AF145" s="54">
        <f t="shared" si="1763"/>
        <v>-90.939257162429769</v>
      </c>
      <c r="AG145" s="167">
        <f t="shared" si="1057"/>
        <v>-7.6220897573628845E-3</v>
      </c>
      <c r="AH145"/>
      <c r="AI145" s="22">
        <f t="shared" si="1756"/>
        <v>2419799999.9999995</v>
      </c>
      <c r="AJ145" s="174">
        <f t="shared" si="1769"/>
        <v>-0.16440222812364971</v>
      </c>
      <c r="AK145" s="174">
        <f t="shared" si="1770"/>
        <v>-8.3382364221631419E-3</v>
      </c>
      <c r="AL145" s="178">
        <f>LN(AI145/AI143)/(AE145-AE143)</f>
        <v>-5.8607866807432445E-3</v>
      </c>
      <c r="AM145" s="187">
        <f t="shared" si="1771"/>
        <v>9.8583333333333201</v>
      </c>
      <c r="AN145" s="187">
        <f>AM144+AM145</f>
        <v>23.214930555555547</v>
      </c>
      <c r="AO145" s="187">
        <f t="shared" ref="AO145" si="1942">AM144+AM145+AM143+AM142</f>
        <v>57.461840277777753</v>
      </c>
      <c r="AP145" s="174"/>
      <c r="AQ145" s="189">
        <f t="shared" si="1764"/>
        <v>36.112482853223597</v>
      </c>
      <c r="AR145" s="189">
        <f t="shared" si="1765"/>
        <v>0</v>
      </c>
      <c r="AS145" s="189">
        <f t="shared" si="1766"/>
        <v>0</v>
      </c>
      <c r="AT145" s="189">
        <f t="shared" si="1767"/>
        <v>2.7411979881115687</v>
      </c>
      <c r="AU145" s="189">
        <f t="shared" si="1768"/>
        <v>6.8480109739369004</v>
      </c>
      <c r="AV145" s="190" t="s">
        <v>136</v>
      </c>
      <c r="AW145" s="189">
        <f t="shared" si="1773"/>
        <v>7.2392535971222927</v>
      </c>
      <c r="AX145" s="189">
        <f t="shared" si="1774"/>
        <v>0</v>
      </c>
      <c r="AY145" s="189">
        <f t="shared" si="1775"/>
        <v>0</v>
      </c>
      <c r="AZ145" s="189">
        <f t="shared" si="1776"/>
        <v>-0.16519784172661867</v>
      </c>
      <c r="BA145" s="189">
        <f t="shared" si="1777"/>
        <v>0.30857913669064807</v>
      </c>
      <c r="BB145" s="190" t="s">
        <v>136</v>
      </c>
      <c r="BC145" s="189">
        <f>(AW144+AW145)/$AN145</f>
        <v>0.75463609115780683</v>
      </c>
      <c r="BD145" s="189">
        <f>(AX144+AX145)/$AN145</f>
        <v>0</v>
      </c>
      <c r="BE145" s="189">
        <f>(AY144+AY145)/$AN145</f>
        <v>0</v>
      </c>
      <c r="BF145" s="189">
        <f>(AZ144+AZ145)/$AN145</f>
        <v>-4.4091977068658698E-3</v>
      </c>
      <c r="BG145" s="189">
        <f>(BA144+BA145)/$AN145</f>
        <v>2.6083662377075437E-2</v>
      </c>
      <c r="BH145" s="189">
        <f t="shared" ref="BH145:BL145" si="1943">(AW144+AW145+AW143+AW142)/$AO145</f>
        <v>0.66245192997890867</v>
      </c>
      <c r="BI145" s="189">
        <f t="shared" si="1943"/>
        <v>0</v>
      </c>
      <c r="BJ145" s="189">
        <f t="shared" si="1943"/>
        <v>0</v>
      </c>
      <c r="BK145" s="189">
        <f t="shared" si="1943"/>
        <v>2.1749067876572921E-3</v>
      </c>
      <c r="BL145" s="189">
        <f t="shared" si="1943"/>
        <v>2.5238289817632945E-2</v>
      </c>
      <c r="BN145" s="189">
        <v>0.2489008950864543</v>
      </c>
      <c r="BO145" s="189">
        <v>1.1342907113840077</v>
      </c>
      <c r="BP145" s="189">
        <v>0.42422085353647748</v>
      </c>
      <c r="BQ145" s="189">
        <v>0</v>
      </c>
      <c r="BR145" s="189">
        <v>0</v>
      </c>
      <c r="BS145" s="189">
        <v>3.7381612174646524</v>
      </c>
      <c r="BT145" s="189">
        <v>0</v>
      </c>
      <c r="BU145" s="189">
        <v>4.5312526865305776</v>
      </c>
      <c r="BV145" s="189">
        <v>0.83474472471041417</v>
      </c>
      <c r="BW145" s="189">
        <v>1.6070698673735639</v>
      </c>
      <c r="BX145" s="189">
        <v>0.7385061048464483</v>
      </c>
      <c r="BY145" s="189">
        <v>0.59403083570992754</v>
      </c>
      <c r="BZ145" s="189">
        <v>1.6372317329672277</v>
      </c>
      <c r="CA145" s="189">
        <v>0.47961168927650472</v>
      </c>
      <c r="CB145" s="189">
        <v>0.74352296304582677</v>
      </c>
      <c r="CC145" s="189">
        <v>4.6363560242465214</v>
      </c>
      <c r="CD145" s="189">
        <v>0.211879768125187</v>
      </c>
      <c r="CE145" s="189">
        <v>1.8479487285827414</v>
      </c>
      <c r="CF145" s="189">
        <v>0.48272712420991787</v>
      </c>
      <c r="CG145" s="189">
        <v>0.1729286261583769</v>
      </c>
      <c r="CH145" s="189">
        <v>1.0904594168453403</v>
      </c>
      <c r="CI145" s="189">
        <v>30.622209049277114</v>
      </c>
      <c r="CJ145" s="189">
        <v>8.2490850378204321</v>
      </c>
      <c r="CK145" s="189">
        <v>0.81715917080977962</v>
      </c>
      <c r="CL145" s="189">
        <v>4.1603386180708316E-2</v>
      </c>
      <c r="CM145" s="189">
        <v>0.82741238661972327</v>
      </c>
      <c r="CN145" s="189">
        <v>3.9988411996089352</v>
      </c>
      <c r="CO145" s="189">
        <v>8.6736497259447348E-2</v>
      </c>
      <c r="CP145" s="189">
        <v>2.0236516328392362</v>
      </c>
      <c r="CQ145" s="189">
        <v>1.1402674246779627</v>
      </c>
      <c r="CR145" s="189">
        <v>0.29175152668475074</v>
      </c>
      <c r="CS145" s="189">
        <v>0.40878120739443785</v>
      </c>
      <c r="CT145" s="189">
        <v>5.2173378002686137</v>
      </c>
      <c r="CU145" s="189">
        <v>0</v>
      </c>
      <c r="CW145" s="189">
        <f t="shared" ref="CW145:DQ145" si="1944">(BN145*$W145/1000+($AB146-$AB144)*BN$18/1000)/(($W145+$AA145+$AC145)/1000)</f>
        <v>0.24810423012732988</v>
      </c>
      <c r="CX145" s="189">
        <f t="shared" si="1944"/>
        <v>1.1306601512652661</v>
      </c>
      <c r="CY145" s="189">
        <f t="shared" si="1944"/>
        <v>0.42286303644696888</v>
      </c>
      <c r="CZ145" s="189">
        <f t="shared" si="1944"/>
        <v>0</v>
      </c>
      <c r="DA145" s="189">
        <f t="shared" si="1944"/>
        <v>0</v>
      </c>
      <c r="DB145" s="189">
        <f t="shared" si="1944"/>
        <v>3.7261963667457443</v>
      </c>
      <c r="DC145" s="189">
        <f t="shared" si="1944"/>
        <v>0</v>
      </c>
      <c r="DD145" s="189">
        <f t="shared" si="1944"/>
        <v>4.5167493628882758</v>
      </c>
      <c r="DE145" s="189">
        <f t="shared" si="1944"/>
        <v>0.83207293089561185</v>
      </c>
      <c r="DF145" s="189">
        <f t="shared" si="1944"/>
        <v>1.6019260680724141</v>
      </c>
      <c r="DG145" s="189">
        <f t="shared" si="1944"/>
        <v>0.73614234502298015</v>
      </c>
      <c r="DH145" s="189">
        <f t="shared" si="1944"/>
        <v>0.59212950244519535</v>
      </c>
      <c r="DI145" s="189">
        <f t="shared" si="1944"/>
        <v>1.631991393629884</v>
      </c>
      <c r="DJ145" s="189">
        <f t="shared" si="1944"/>
        <v>0.47807658098892564</v>
      </c>
      <c r="DK145" s="189">
        <f t="shared" si="1944"/>
        <v>0.7411431456058083</v>
      </c>
      <c r="DL145" s="189">
        <f t="shared" si="1944"/>
        <v>4.6215162930303686</v>
      </c>
      <c r="DM145" s="189">
        <f t="shared" si="1944"/>
        <v>0.21120159785683937</v>
      </c>
      <c r="DN145" s="189">
        <f t="shared" si="1944"/>
        <v>1.842033940699761</v>
      </c>
      <c r="DO145" s="189">
        <f t="shared" si="1944"/>
        <v>0.48118204425131283</v>
      </c>
      <c r="DP145" s="189">
        <f t="shared" si="1944"/>
        <v>0.17237512804081467</v>
      </c>
      <c r="DQ145" s="189">
        <f t="shared" si="1944"/>
        <v>1.0869691489359132</v>
      </c>
      <c r="DR145" s="195">
        <f>(CI145*$W145/1000+($AB146-$AB144)*CI$18/1000+2220/1000*(AD146-AD144))/(($W145+$AA145+$AC145)/1000)</f>
        <v>37.629819719901292</v>
      </c>
      <c r="DS145" s="189">
        <f t="shared" ref="DS145:ED145" si="1945">(CJ145*$W145/1000+($AB146-$AB144)*CJ$18/1000)/(($W145+$AA145+$AC145)/1000)</f>
        <v>8.2226819307034944</v>
      </c>
      <c r="DT145" s="189">
        <f t="shared" si="1945"/>
        <v>0.81454366363297648</v>
      </c>
      <c r="DU145" s="189">
        <f t="shared" si="1945"/>
        <v>4.1470224908067732E-2</v>
      </c>
      <c r="DV145" s="189">
        <f t="shared" si="1945"/>
        <v>0.82476406165111882</v>
      </c>
      <c r="DW145" s="189">
        <f t="shared" si="1945"/>
        <v>3.986041982234787</v>
      </c>
      <c r="DX145" s="189">
        <f t="shared" si="1945"/>
        <v>8.6458877012160609E-2</v>
      </c>
      <c r="DY145" s="189">
        <f t="shared" si="1945"/>
        <v>2.0171744671191294</v>
      </c>
      <c r="DZ145" s="189">
        <f t="shared" si="1945"/>
        <v>1.1366177347041422</v>
      </c>
      <c r="EA145" s="189">
        <f t="shared" si="1945"/>
        <v>0.2908177083551699</v>
      </c>
      <c r="EB145" s="189">
        <f t="shared" si="1945"/>
        <v>0.40747280846816392</v>
      </c>
      <c r="EC145" s="189">
        <f t="shared" si="1945"/>
        <v>5.2006385023253676</v>
      </c>
      <c r="ED145" s="189">
        <f t="shared" si="1945"/>
        <v>0</v>
      </c>
      <c r="EE145" s="193" t="s">
        <v>66</v>
      </c>
      <c r="EF145" s="12" t="s">
        <v>26</v>
      </c>
      <c r="EG145" s="189">
        <f t="shared" ref="EG145" si="1946">BN145-CW141</f>
        <v>5.2177289430111129E-2</v>
      </c>
      <c r="EH145" s="189">
        <f t="shared" ref="EH145" si="1947">BO145-CX141</f>
        <v>-1.9786616934931001E-2</v>
      </c>
      <c r="EI145" s="189">
        <f t="shared" ref="EI145" si="1948">BP145-CY141</f>
        <v>-1.1021281860510248</v>
      </c>
      <c r="EJ145" s="189">
        <f t="shared" ref="EJ145" si="1949">BQ145-CZ141</f>
        <v>-3.2674098859647734E-2</v>
      </c>
      <c r="EK145" s="189">
        <f t="shared" ref="EK145" si="1950">BR145-DA141</f>
        <v>0</v>
      </c>
      <c r="EL145" s="189">
        <f t="shared" ref="EL145" si="1951">BS145-DB141</f>
        <v>0.2657785775380912</v>
      </c>
      <c r="EM145" s="189">
        <f t="shared" ref="EM145" si="1952">BT145-DC141</f>
        <v>0</v>
      </c>
      <c r="EN145" s="189">
        <f t="shared" ref="EN145" si="1953">BU145-DD141</f>
        <v>1.2162746514928715</v>
      </c>
      <c r="EO145" s="189">
        <f t="shared" ref="EO145" si="1954">BV145-DE141</f>
        <v>-4.9235091266445319E-2</v>
      </c>
      <c r="EP145" s="189">
        <f t="shared" ref="EP145" si="1955">BW145-DF141</f>
        <v>-2.4442890428642894E-2</v>
      </c>
      <c r="EQ145" s="189">
        <f t="shared" ref="EQ145" si="1956">BX145-DG141</f>
        <v>-0.69754967328989093</v>
      </c>
      <c r="ER145" s="189">
        <f t="shared" ref="ER145" si="1957">BY145-DH141</f>
        <v>-1.0994288982724454</v>
      </c>
      <c r="ES145" s="189">
        <f t="shared" ref="ES145" si="1958">BZ145-DI141</f>
        <v>6.7180448353089783E-2</v>
      </c>
      <c r="ET145" s="189">
        <f t="shared" ref="ET145" si="1959">CA145-DJ141</f>
        <v>-0.10225782888524709</v>
      </c>
      <c r="EU145" s="189">
        <f t="shared" ref="EU145" si="1960">CB145-DK141</f>
        <v>-0.15256441317166181</v>
      </c>
      <c r="EV145" s="189">
        <f t="shared" ref="EV145" si="1961">CC145-DL141</f>
        <v>0.16302645046270925</v>
      </c>
      <c r="EW145" s="189">
        <f t="shared" ref="EW145" si="1962">CD145-DM141</f>
        <v>-5.5362380715968551E-2</v>
      </c>
      <c r="EX145" s="189">
        <f t="shared" ref="EX145" si="1963">CE145-DN141</f>
        <v>-0.26844101135755549</v>
      </c>
      <c r="EY145" s="189">
        <f t="shared" ref="EY145" si="1964">CF145-DO141</f>
        <v>-0.36236029804246678</v>
      </c>
      <c r="EZ145" s="189">
        <f t="shared" ref="EZ145" si="1965">CG145-DP141</f>
        <v>-9.4423428577449564E-2</v>
      </c>
      <c r="FA145" s="189">
        <f t="shared" ref="FA145" si="1966">CH145-DQ141</f>
        <v>-0.54326253697124938</v>
      </c>
      <c r="FB145" s="195">
        <f>CI145-DR141</f>
        <v>-37.26508092704762</v>
      </c>
      <c r="FC145" s="189">
        <f t="shared" ref="FC145" si="1967">CJ145-DS141</f>
        <v>5.5048311530078111</v>
      </c>
      <c r="FD145" s="189">
        <f t="shared" ref="FD145" si="1968">CK145-DT141</f>
        <v>0.27616938603232721</v>
      </c>
      <c r="FE145" s="189">
        <f t="shared" ref="FE145" si="1969">CL145-DU141</f>
        <v>4.1603386180708316E-2</v>
      </c>
      <c r="FF145" s="189">
        <f t="shared" ref="FF145" si="1970">CM145-DV141</f>
        <v>-7.1566821509411183E-2</v>
      </c>
      <c r="FG145" s="189">
        <f t="shared" ref="FG145" si="1971">CN145-DW141</f>
        <v>-0.23274183561460937</v>
      </c>
      <c r="FH145" s="189">
        <f t="shared" ref="FH145" si="1972">CO145-DX141</f>
        <v>5.0069169912887311E-2</v>
      </c>
      <c r="FI145" s="189">
        <f t="shared" ref="FI145" si="1973">CP145-DY141</f>
        <v>0.96242371622278666</v>
      </c>
      <c r="FJ145" s="189">
        <f>CQ145-DZ141</f>
        <v>0.62236950538976665</v>
      </c>
      <c r="FK145" s="189">
        <f t="shared" ref="FK145" si="1974">CR145-EA141</f>
        <v>0.18003380645948228</v>
      </c>
      <c r="FL145" s="189">
        <f t="shared" ref="FL145" si="1975">CS145-EB141</f>
        <v>-1.2710919242121683</v>
      </c>
      <c r="FM145" s="189">
        <f t="shared" ref="FM145" si="1976">CT145-EC141</f>
        <v>1.4613026846008057</v>
      </c>
      <c r="FN145" s="189">
        <f t="shared" ref="FN145" si="1977">CU145-ED141</f>
        <v>0</v>
      </c>
      <c r="FO145" s="199">
        <f>SUM(BA142:BA145)</f>
        <v>1.4502385783850889</v>
      </c>
    </row>
    <row r="146" spans="1:171" ht="16.5" x14ac:dyDescent="0.3">
      <c r="A146" s="17" t="s">
        <v>66</v>
      </c>
      <c r="B146" s="12" t="s">
        <v>27</v>
      </c>
      <c r="C146" s="28">
        <v>42423</v>
      </c>
      <c r="D146" s="63">
        <v>0.4284722222222222</v>
      </c>
      <c r="E146" s="10">
        <f t="shared" si="1817"/>
        <v>302.21666666666664</v>
      </c>
      <c r="F146" s="76">
        <f t="shared" si="1759"/>
        <v>12.59236111111111</v>
      </c>
      <c r="G146" s="154">
        <v>9.15</v>
      </c>
      <c r="H146" s="154">
        <v>9.9600000000000009</v>
      </c>
      <c r="I146" s="153">
        <v>91.9</v>
      </c>
      <c r="J146" s="153">
        <v>13.1</v>
      </c>
      <c r="K146" s="53">
        <f t="shared" si="1760"/>
        <v>0.8100000000000005</v>
      </c>
      <c r="L146" s="53">
        <f t="shared" si="1941"/>
        <v>7.1400000000000006</v>
      </c>
      <c r="M146" s="153">
        <v>1</v>
      </c>
      <c r="N146" s="57">
        <v>31.3</v>
      </c>
      <c r="O146" s="60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5">
        <v>8.48</v>
      </c>
      <c r="V146" s="60">
        <v>10</v>
      </c>
      <c r="W146" s="71">
        <f t="shared" si="1761"/>
        <v>206.49999999999997</v>
      </c>
      <c r="X146" s="85">
        <f t="shared" si="1762"/>
        <v>125</v>
      </c>
      <c r="Y146" s="33">
        <v>0.5</v>
      </c>
      <c r="Z146" s="33">
        <f t="shared" si="1752"/>
        <v>1.4</v>
      </c>
      <c r="AA146" s="33">
        <v>0</v>
      </c>
      <c r="AB146" s="33">
        <f t="shared" si="1753"/>
        <v>40</v>
      </c>
      <c r="AC146" s="33">
        <v>0</v>
      </c>
      <c r="AD146" s="33">
        <f t="shared" si="1754"/>
        <v>7.1</v>
      </c>
      <c r="AE146" s="22">
        <f t="shared" si="1755"/>
        <v>302.21666666666664</v>
      </c>
      <c r="AF146" s="54">
        <f t="shared" si="1763"/>
        <v>-92.387941155276977</v>
      </c>
      <c r="AG146" s="167">
        <f t="shared" si="1057"/>
        <v>-7.5025720011983876E-3</v>
      </c>
      <c r="AH146"/>
      <c r="AI146" s="22">
        <f t="shared" si="1756"/>
        <v>1889475000</v>
      </c>
      <c r="AJ146" s="174">
        <f t="shared" si="1769"/>
        <v>-0.24738587941885981</v>
      </c>
      <c r="AK146" s="174">
        <f t="shared" si="1770"/>
        <v>-9.6072186182081486E-3</v>
      </c>
      <c r="AL146" s="178"/>
      <c r="AM146" s="187">
        <f t="shared" si="1771"/>
        <v>10.86328125</v>
      </c>
      <c r="AN146" s="187"/>
      <c r="AO146" s="187"/>
      <c r="AP146" s="174"/>
      <c r="AQ146" s="189">
        <f t="shared" si="1764"/>
        <v>31.3</v>
      </c>
      <c r="AR146" s="189">
        <f t="shared" si="1765"/>
        <v>0</v>
      </c>
      <c r="AS146" s="189">
        <f t="shared" si="1766"/>
        <v>0</v>
      </c>
      <c r="AT146" s="189">
        <f t="shared" si="1767"/>
        <v>2.8000000000000003</v>
      </c>
      <c r="AU146" s="189">
        <f t="shared" si="1768"/>
        <v>6.76</v>
      </c>
      <c r="AV146" s="190" t="s">
        <v>137</v>
      </c>
      <c r="AW146" s="189">
        <f t="shared" si="1773"/>
        <v>4.8124828532235959</v>
      </c>
      <c r="AX146" s="189">
        <f t="shared" si="1774"/>
        <v>0</v>
      </c>
      <c r="AY146" s="189">
        <f t="shared" si="1775"/>
        <v>0</v>
      </c>
      <c r="AZ146" s="189">
        <f t="shared" si="1776"/>
        <v>-5.8802011888431149E-2</v>
      </c>
      <c r="BA146" s="189">
        <f t="shared" si="1777"/>
        <v>-8.8010973936900605E-2</v>
      </c>
      <c r="BB146" s="190" t="s">
        <v>137</v>
      </c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95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193" t="s">
        <v>66</v>
      </c>
      <c r="EF146" s="12" t="s">
        <v>27</v>
      </c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95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6"/>
    </row>
    <row r="147" spans="1:171" ht="17.25" thickBot="1" x14ac:dyDescent="0.35">
      <c r="A147" s="23" t="s">
        <v>66</v>
      </c>
      <c r="B147" s="20" t="s">
        <v>28</v>
      </c>
      <c r="C147" s="159">
        <v>42424</v>
      </c>
      <c r="D147" s="64">
        <v>0.38819444444444445</v>
      </c>
      <c r="E147" s="152">
        <f>F147*24</f>
        <v>325.25</v>
      </c>
      <c r="F147" s="77">
        <f t="shared" si="1759"/>
        <v>13.552083333333332</v>
      </c>
      <c r="G147" s="157">
        <v>5.48</v>
      </c>
      <c r="H147" s="158">
        <v>6.36</v>
      </c>
      <c r="I147" s="155">
        <v>86.3</v>
      </c>
      <c r="J147" s="155">
        <v>13.4</v>
      </c>
      <c r="K147" s="161">
        <f t="shared" si="1760"/>
        <v>0.87999999999999989</v>
      </c>
      <c r="L147" s="161">
        <f t="shared" si="1941"/>
        <v>10.740000000000002</v>
      </c>
      <c r="M147" s="156">
        <v>2</v>
      </c>
      <c r="N147" s="66">
        <v>26.6</v>
      </c>
      <c r="O147" s="65">
        <v>0</v>
      </c>
      <c r="P147" s="67">
        <v>0</v>
      </c>
      <c r="Q147" s="67">
        <v>3.27</v>
      </c>
      <c r="R147" s="67">
        <v>7.19</v>
      </c>
      <c r="S147" s="66"/>
      <c r="T147" s="65">
        <v>105</v>
      </c>
      <c r="U147" s="78">
        <v>9.3699999999999992</v>
      </c>
      <c r="V147" s="65">
        <v>10</v>
      </c>
      <c r="W147" s="160">
        <f t="shared" si="1761"/>
        <v>196.69999999999996</v>
      </c>
      <c r="X147" s="86">
        <f t="shared" si="1762"/>
        <v>135</v>
      </c>
      <c r="Y147" s="67">
        <v>0.2</v>
      </c>
      <c r="Z147" s="68">
        <f t="shared" si="1752"/>
        <v>1.5999999999999999</v>
      </c>
      <c r="AA147" s="67">
        <v>0</v>
      </c>
      <c r="AB147" s="68">
        <f t="shared" si="1753"/>
        <v>40</v>
      </c>
      <c r="AC147" s="68">
        <v>0</v>
      </c>
      <c r="AD147" s="68">
        <f t="shared" si="1754"/>
        <v>7.1</v>
      </c>
      <c r="AE147" s="163">
        <f t="shared" si="1755"/>
        <v>325.25</v>
      </c>
      <c r="AF147" s="164">
        <f t="shared" si="1763"/>
        <v>-31.143134898290679</v>
      </c>
      <c r="AG147" s="168">
        <f t="shared" si="1057"/>
        <v>-2.2256821056186909E-2</v>
      </c>
      <c r="AH147"/>
      <c r="AI147" s="163">
        <f t="shared" si="1756"/>
        <v>1077916000</v>
      </c>
      <c r="AJ147" s="175">
        <f t="shared" si="1769"/>
        <v>-0.5612694653335798</v>
      </c>
      <c r="AK147" s="175">
        <f t="shared" si="1770"/>
        <v>-2.436770471781096E-2</v>
      </c>
      <c r="AL147" s="179">
        <f>LN(AI147/AI145)/(AE147-AE145)</f>
        <v>-1.6576467606814606E-2</v>
      </c>
      <c r="AM147" s="191">
        <f t="shared" si="1771"/>
        <v>7.0203680555555641</v>
      </c>
      <c r="AN147" s="191">
        <f>AM146+AM147</f>
        <v>17.883649305555565</v>
      </c>
      <c r="AO147" s="187">
        <f t="shared" ref="AO147" si="1978">AM146+AM147</f>
        <v>17.883649305555565</v>
      </c>
      <c r="AP147" s="175"/>
      <c r="AQ147" s="192">
        <f t="shared" si="1764"/>
        <v>26.6</v>
      </c>
      <c r="AR147" s="192">
        <f t="shared" si="1765"/>
        <v>0</v>
      </c>
      <c r="AS147" s="192">
        <f t="shared" si="1766"/>
        <v>0</v>
      </c>
      <c r="AT147" s="192">
        <f t="shared" si="1767"/>
        <v>3.2699999999999996</v>
      </c>
      <c r="AU147" s="192">
        <f t="shared" si="1768"/>
        <v>7.1899999999999995</v>
      </c>
      <c r="AV147" s="190" t="s">
        <v>138</v>
      </c>
      <c r="AW147" s="192">
        <f t="shared" si="1773"/>
        <v>4.6999999999999993</v>
      </c>
      <c r="AX147" s="192">
        <f t="shared" si="1774"/>
        <v>0</v>
      </c>
      <c r="AY147" s="192">
        <f t="shared" si="1775"/>
        <v>0</v>
      </c>
      <c r="AZ147" s="192">
        <f t="shared" si="1776"/>
        <v>-0.46999999999999975</v>
      </c>
      <c r="BA147" s="192">
        <f t="shared" si="1777"/>
        <v>0.4300000000000006</v>
      </c>
      <c r="BB147" s="190" t="s">
        <v>138</v>
      </c>
      <c r="BC147" s="192">
        <f>(AW146+AW147)/$AN147</f>
        <v>0.53190949401297738</v>
      </c>
      <c r="BD147" s="192">
        <f>(AX146+AX147)/$AN147</f>
        <v>0</v>
      </c>
      <c r="BE147" s="192">
        <f>(AY146+AY147)/$AN147</f>
        <v>0</v>
      </c>
      <c r="BF147" s="192">
        <f>(AZ146+AZ147)/$AN147</f>
        <v>-2.9569021560054764E-2</v>
      </c>
      <c r="BG147" s="192">
        <f>(BA146+BA147)/$AN147</f>
        <v>1.9123000021973195E-2</v>
      </c>
      <c r="BH147" s="189">
        <f t="shared" ref="BH147:BL147" si="1979">(AW146+AW147)/$AN147</f>
        <v>0.53190949401297738</v>
      </c>
      <c r="BI147" s="189">
        <f t="shared" si="1979"/>
        <v>0</v>
      </c>
      <c r="BJ147" s="189">
        <f t="shared" si="1979"/>
        <v>0</v>
      </c>
      <c r="BK147" s="189">
        <f t="shared" si="1979"/>
        <v>-2.9569021560054764E-2</v>
      </c>
      <c r="BL147" s="189">
        <f t="shared" si="1979"/>
        <v>1.9123000021973195E-2</v>
      </c>
      <c r="BN147" s="192">
        <v>0.29701556625558301</v>
      </c>
      <c r="BO147" s="192">
        <v>1.2059332313536875</v>
      </c>
      <c r="BP147" s="192">
        <v>0.47983032871916176</v>
      </c>
      <c r="BQ147" s="192">
        <v>0</v>
      </c>
      <c r="BR147" s="192">
        <v>0</v>
      </c>
      <c r="BS147" s="192">
        <v>4.0194658242094707</v>
      </c>
      <c r="BT147" s="192">
        <v>2.3806215588778653E-2</v>
      </c>
      <c r="BU147" s="192">
        <v>5.0657932383173465</v>
      </c>
      <c r="BV147" s="192">
        <v>0.86150609894586916</v>
      </c>
      <c r="BW147" s="192">
        <v>1.7235044686430741</v>
      </c>
      <c r="BX147" s="192">
        <v>0.64238918341582574</v>
      </c>
      <c r="BY147" s="192">
        <v>0.46139004427505692</v>
      </c>
      <c r="BZ147" s="192">
        <v>1.6759313458664722</v>
      </c>
      <c r="CA147" s="192">
        <v>0.47222239026020807</v>
      </c>
      <c r="CB147" s="192">
        <v>0.76363426584638694</v>
      </c>
      <c r="CC147" s="192">
        <v>4.6088392399552394</v>
      </c>
      <c r="CD147" s="192">
        <v>0.29800975516794592</v>
      </c>
      <c r="CE147" s="192">
        <v>2.0746638617292308</v>
      </c>
      <c r="CF147" s="192">
        <v>0.4331046443090722</v>
      </c>
      <c r="CG147" s="192">
        <v>0.18076896464032652</v>
      </c>
      <c r="CH147" s="192">
        <v>1.0341279256762126</v>
      </c>
      <c r="CI147" s="192">
        <v>28.693122163415556</v>
      </c>
      <c r="CJ147" s="192">
        <v>11.739424318713466</v>
      </c>
      <c r="CK147" s="192">
        <v>0.86063937303781857</v>
      </c>
      <c r="CL147" s="192">
        <v>4.4217407845417327E-2</v>
      </c>
      <c r="CM147" s="192">
        <v>0.8875836590905003</v>
      </c>
      <c r="CN147" s="192">
        <v>3.8669382628859115</v>
      </c>
      <c r="CO147" s="192">
        <v>9.3899357499996602E-2</v>
      </c>
      <c r="CP147" s="192">
        <v>2.2892966090138369</v>
      </c>
      <c r="CQ147" s="192">
        <v>1.2388565351448939</v>
      </c>
      <c r="CR147" s="192">
        <v>0.20941461799322461</v>
      </c>
      <c r="CS147" s="192">
        <v>0.29116153707334097</v>
      </c>
      <c r="CT147" s="192">
        <v>6.3640350437884123</v>
      </c>
      <c r="CU147" s="192">
        <v>0.22533105879943829</v>
      </c>
      <c r="CW147" s="189">
        <f t="shared" ref="CW147:DQ147" si="1980">(BN147*$W147/1000+($AB147-$AB146)*BN$18/1000)/(($W147+$AA147+$AC147)/1000)</f>
        <v>0.29701556625558301</v>
      </c>
      <c r="CX147" s="189">
        <f t="shared" si="1980"/>
        <v>1.2059332313536875</v>
      </c>
      <c r="CY147" s="189">
        <f t="shared" si="1980"/>
        <v>0.47983032871916176</v>
      </c>
      <c r="CZ147" s="189">
        <f t="shared" si="1980"/>
        <v>0</v>
      </c>
      <c r="DA147" s="189">
        <f t="shared" si="1980"/>
        <v>0</v>
      </c>
      <c r="DB147" s="189">
        <f t="shared" si="1980"/>
        <v>4.0194658242094707</v>
      </c>
      <c r="DC147" s="189">
        <f t="shared" si="1980"/>
        <v>2.3806215588778653E-2</v>
      </c>
      <c r="DD147" s="189">
        <f t="shared" si="1980"/>
        <v>5.0657932383173474</v>
      </c>
      <c r="DE147" s="189">
        <f t="shared" si="1980"/>
        <v>0.86150609894586916</v>
      </c>
      <c r="DF147" s="189">
        <f t="shared" si="1980"/>
        <v>1.7235044686430743</v>
      </c>
      <c r="DG147" s="189">
        <f t="shared" si="1980"/>
        <v>0.64238918341582585</v>
      </c>
      <c r="DH147" s="189">
        <f t="shared" si="1980"/>
        <v>0.46139004427505698</v>
      </c>
      <c r="DI147" s="189">
        <f t="shared" si="1980"/>
        <v>1.675931345866472</v>
      </c>
      <c r="DJ147" s="189">
        <f t="shared" si="1980"/>
        <v>0.47222239026020807</v>
      </c>
      <c r="DK147" s="189">
        <f t="shared" si="1980"/>
        <v>0.76363426584638694</v>
      </c>
      <c r="DL147" s="189">
        <f t="shared" si="1980"/>
        <v>4.6088392399552394</v>
      </c>
      <c r="DM147" s="189">
        <f t="shared" si="1980"/>
        <v>0.29800975516794592</v>
      </c>
      <c r="DN147" s="189">
        <f t="shared" si="1980"/>
        <v>2.0746638617292308</v>
      </c>
      <c r="DO147" s="189">
        <f t="shared" si="1980"/>
        <v>0.43310464430907214</v>
      </c>
      <c r="DP147" s="189">
        <f t="shared" si="1980"/>
        <v>0.18076896464032655</v>
      </c>
      <c r="DQ147" s="189">
        <f t="shared" si="1980"/>
        <v>1.0341279256762126</v>
      </c>
      <c r="DR147" s="195">
        <f>(CI147*$W147/1000+($AB147-$AB146)*CI$18/1000+2220*(AD147-AD146)/1000)/(($W147+$AA147+$AC147)/1000)</f>
        <v>28.693122163415559</v>
      </c>
      <c r="DS147" s="189">
        <f t="shared" ref="DS147:ED147" si="1981">(CJ147*$W147/1000+($AB147-$AB146)*CJ$18/1000)/(($W147+$AA147+$AC147)/1000)</f>
        <v>11.739424318713466</v>
      </c>
      <c r="DT147" s="189">
        <f t="shared" si="1981"/>
        <v>0.86063937303781846</v>
      </c>
      <c r="DU147" s="189">
        <f t="shared" si="1981"/>
        <v>4.4217407845417327E-2</v>
      </c>
      <c r="DV147" s="189">
        <f t="shared" si="1981"/>
        <v>0.8875836590905003</v>
      </c>
      <c r="DW147" s="189">
        <f t="shared" si="1981"/>
        <v>3.8669382628859115</v>
      </c>
      <c r="DX147" s="189">
        <f t="shared" si="1981"/>
        <v>9.3899357499996616E-2</v>
      </c>
      <c r="DY147" s="189">
        <f t="shared" si="1981"/>
        <v>2.2892966090138369</v>
      </c>
      <c r="DZ147" s="189">
        <f t="shared" si="1981"/>
        <v>1.2388565351448939</v>
      </c>
      <c r="EA147" s="189">
        <f t="shared" si="1981"/>
        <v>0.20941461799322464</v>
      </c>
      <c r="EB147" s="189">
        <f t="shared" si="1981"/>
        <v>0.29116153707334097</v>
      </c>
      <c r="EC147" s="189">
        <f t="shared" si="1981"/>
        <v>6.3640350437884123</v>
      </c>
      <c r="ED147" s="189">
        <f t="shared" si="1981"/>
        <v>0.22533105879943829</v>
      </c>
      <c r="EE147" t="s">
        <v>66</v>
      </c>
      <c r="EF147" s="13" t="s">
        <v>28</v>
      </c>
      <c r="EG147" s="192">
        <f t="shared" ref="EG147" si="1982">BN147-CW145</f>
        <v>4.891133612825313E-2</v>
      </c>
      <c r="EH147" s="192">
        <f t="shared" ref="EH147" si="1983">BO147-CX145</f>
        <v>7.5273080088421374E-2</v>
      </c>
      <c r="EI147" s="192">
        <f t="shared" ref="EI147" si="1984">BP147-CY145</f>
        <v>5.6967292272192882E-2</v>
      </c>
      <c r="EJ147" s="192">
        <f t="shared" ref="EJ147" si="1985">BQ147-CZ145</f>
        <v>0</v>
      </c>
      <c r="EK147" s="192">
        <f t="shared" ref="EK147" si="1986">BR147-DA145</f>
        <v>0</v>
      </c>
      <c r="EL147" s="192">
        <f t="shared" ref="EL147" si="1987">BS147-DB145</f>
        <v>0.29326945746372646</v>
      </c>
      <c r="EM147" s="192">
        <f t="shared" ref="EM147" si="1988">BT147-DC145</f>
        <v>2.3806215588778653E-2</v>
      </c>
      <c r="EN147" s="192">
        <f t="shared" ref="EN147" si="1989">BU147-DD145</f>
        <v>0.54904387542907074</v>
      </c>
      <c r="EO147" s="192">
        <f t="shared" ref="EO147" si="1990">BV147-DE145</f>
        <v>2.9433168050257308E-2</v>
      </c>
      <c r="EP147" s="192">
        <f t="shared" ref="EP147" si="1991">BW147-DF145</f>
        <v>0.12157840057065994</v>
      </c>
      <c r="EQ147" s="192">
        <f t="shared" ref="EQ147" si="1992">BX147-DG145</f>
        <v>-9.3753161607154412E-2</v>
      </c>
      <c r="ER147" s="192">
        <f t="shared" ref="ER147" si="1993">BY147-DH145</f>
        <v>-0.13073945817013843</v>
      </c>
      <c r="ES147" s="192">
        <f t="shared" ref="ES147" si="1994">BZ147-DI145</f>
        <v>4.3939952236588198E-2</v>
      </c>
      <c r="ET147" s="192">
        <f t="shared" ref="ET147" si="1995">CA147-DJ145</f>
        <v>-5.8541907287175676E-3</v>
      </c>
      <c r="EU147" s="192">
        <f t="shared" ref="EU147" si="1996">CB147-DK145</f>
        <v>2.2491120240578644E-2</v>
      </c>
      <c r="EV147" s="192">
        <f t="shared" ref="EV147" si="1997">CC147-DL145</f>
        <v>-1.267705307512923E-2</v>
      </c>
      <c r="EW147" s="192">
        <f t="shared" ref="EW147" si="1998">CD147-DM145</f>
        <v>8.6808157311106554E-2</v>
      </c>
      <c r="EX147" s="192">
        <f t="shared" ref="EX147" si="1999">CE147-DN145</f>
        <v>0.23262992102946978</v>
      </c>
      <c r="EY147" s="192">
        <f t="shared" ref="EY147" si="2000">CF147-DO145</f>
        <v>-4.807739994224064E-2</v>
      </c>
      <c r="EZ147" s="192">
        <f t="shared" ref="EZ147" si="2001">CG147-DP145</f>
        <v>8.3938365995118447E-3</v>
      </c>
      <c r="FA147" s="192">
        <f t="shared" ref="FA147" si="2002">CH147-DQ145</f>
        <v>-5.2841223259700643E-2</v>
      </c>
      <c r="FB147" s="196">
        <f>CI147-DR145</f>
        <v>-8.9366975564857363</v>
      </c>
      <c r="FC147" s="192">
        <f t="shared" ref="FC147" si="2003">CJ147-DS145</f>
        <v>3.5167423880099715</v>
      </c>
      <c r="FD147" s="192">
        <f t="shared" ref="FD147" si="2004">CK147-DT145</f>
        <v>4.6095709404842089E-2</v>
      </c>
      <c r="FE147" s="192">
        <f t="shared" ref="FE147" si="2005">CL147-DU145</f>
        <v>2.7471829373495946E-3</v>
      </c>
      <c r="FF147" s="192">
        <f t="shared" ref="FF147" si="2006">CM147-DV145</f>
        <v>6.281959743938148E-2</v>
      </c>
      <c r="FG147" s="192">
        <f t="shared" ref="FG147" si="2007">CN147-DW145</f>
        <v>-0.11910371934887554</v>
      </c>
      <c r="FH147" s="192">
        <f t="shared" ref="FH147" si="2008">CO147-DX145</f>
        <v>7.4404804878359931E-3</v>
      </c>
      <c r="FI147" s="192">
        <f t="shared" ref="FI147" si="2009">CP147-DY145</f>
        <v>0.27212214189470751</v>
      </c>
      <c r="FJ147" s="192">
        <f t="shared" ref="FJ147" si="2010">CQ147-DZ145</f>
        <v>0.10223880044075173</v>
      </c>
      <c r="FK147" s="192">
        <f t="shared" ref="FK147" si="2011">CR147-EA145</f>
        <v>-8.1403090361945291E-2</v>
      </c>
      <c r="FL147" s="192">
        <f t="shared" ref="FL147" si="2012">CS147-EB145</f>
        <v>-0.11631127139482295</v>
      </c>
      <c r="FM147" s="192">
        <f t="shared" ref="FM147" si="2013">CT147-EC145</f>
        <v>1.1633965414630447</v>
      </c>
      <c r="FN147" s="192">
        <f t="shared" ref="FN147" si="2014">CU147-ED145</f>
        <v>0.22533105879943829</v>
      </c>
      <c r="FO147" s="200">
        <f>BA146+BA147</f>
        <v>0.3419890260631</v>
      </c>
    </row>
    <row r="148" spans="1:171" x14ac:dyDescent="0.2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171" x14ac:dyDescent="0.2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171" x14ac:dyDescent="0.2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171" x14ac:dyDescent="0.2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171" x14ac:dyDescent="0.2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171" x14ac:dyDescent="0.2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171" x14ac:dyDescent="0.2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171" x14ac:dyDescent="0.2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171" x14ac:dyDescent="0.2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171" x14ac:dyDescent="0.2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171" x14ac:dyDescent="0.2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171" x14ac:dyDescent="0.2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171" x14ac:dyDescent="0.2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2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6.5" x14ac:dyDescent="0.3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6.5" x14ac:dyDescent="0.3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.25" x14ac:dyDescent="0.2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6.5" x14ac:dyDescent="0.3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6.5" x14ac:dyDescent="0.3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6.5" x14ac:dyDescent="0.3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6.5" x14ac:dyDescent="0.3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6.5" x14ac:dyDescent="0.3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6.5" x14ac:dyDescent="0.3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6.5" x14ac:dyDescent="0.3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2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2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2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2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2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2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2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2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2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2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2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2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2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2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2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2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2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2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2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2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2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2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2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2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2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2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2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2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2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2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2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2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2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2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2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2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2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2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2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2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2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2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2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2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2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2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2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2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2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2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2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2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2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2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2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2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2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2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2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2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2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2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2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2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2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72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2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2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2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2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2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2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2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mergeCells count="24">
    <mergeCell ref="BC16:BG16"/>
    <mergeCell ref="BH16:BL16"/>
    <mergeCell ref="BH17:BH19"/>
    <mergeCell ref="BI17:BI19"/>
    <mergeCell ref="BJ17:BJ19"/>
    <mergeCell ref="BK17:BK19"/>
    <mergeCell ref="BL17:BL19"/>
    <mergeCell ref="BF17:BF19"/>
    <mergeCell ref="BG17:BG19"/>
    <mergeCell ref="AZ17:AZ19"/>
    <mergeCell ref="BA17:BA19"/>
    <mergeCell ref="BC17:BC19"/>
    <mergeCell ref="BD17:BD19"/>
    <mergeCell ref="BE17:BE19"/>
    <mergeCell ref="AT17:AT19"/>
    <mergeCell ref="AU17:AU19"/>
    <mergeCell ref="AW17:AW19"/>
    <mergeCell ref="AX17:AX19"/>
    <mergeCell ref="AY17:AY19"/>
    <mergeCell ref="AM17:AM19"/>
    <mergeCell ref="AN17:AN19"/>
    <mergeCell ref="AQ17:AQ19"/>
    <mergeCell ref="AR17:AR19"/>
    <mergeCell ref="AS17:AS19"/>
  </mergeCells>
  <phoneticPr fontId="35" type="noConversion"/>
  <conditionalFormatting sqref="AJ6:AJ8">
    <cfRule type="containsText" dxfId="3" priority="291" operator="containsText" text="LOD">
      <formula>NOT(ISERROR(SEARCH("LOD",AJ6)))</formula>
    </cfRule>
    <cfRule type="containsText" dxfId="2" priority="292" operator="containsText" text="NA">
      <formula>NOT(ISERROR(SEARCH("NA",AJ6)))</formula>
    </cfRule>
    <cfRule type="cellIs" dxfId="1" priority="293" operator="lessThan">
      <formula>AJ$5</formula>
    </cfRule>
    <cfRule type="cellIs" dxfId="0" priority="294" operator="between">
      <formula>AJ$5</formula>
      <formula>AJ$6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743-573C-45E4-80CF-F75BA1124C0B}">
  <dimension ref="A1:AK132"/>
  <sheetViews>
    <sheetView tabSelected="1" workbookViewId="0">
      <selection activeCell="M12" sqref="M12"/>
    </sheetView>
  </sheetViews>
  <sheetFormatPr defaultRowHeight="12.75" x14ac:dyDescent="0.2"/>
  <cols>
    <col min="2" max="2" width="27.5703125" bestFit="1" customWidth="1"/>
  </cols>
  <sheetData>
    <row r="1" spans="1:37" x14ac:dyDescent="0.2">
      <c r="B1" s="30" t="s">
        <v>185</v>
      </c>
    </row>
    <row r="2" spans="1:37" x14ac:dyDescent="0.2">
      <c r="B2" s="30" t="s">
        <v>186</v>
      </c>
    </row>
    <row r="3" spans="1:37" x14ac:dyDescent="0.2">
      <c r="C3" s="16" t="s">
        <v>188</v>
      </c>
    </row>
    <row r="4" spans="1:37" ht="13.5" thickBot="1" x14ac:dyDescent="0.25">
      <c r="A4" s="30" t="s">
        <v>190</v>
      </c>
      <c r="B4" s="30" t="s">
        <v>191</v>
      </c>
      <c r="C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  <c r="W4" t="s">
        <v>161</v>
      </c>
      <c r="X4" s="46" t="s">
        <v>162</v>
      </c>
      <c r="Y4" t="s">
        <v>163</v>
      </c>
      <c r="Z4" t="s">
        <v>164</v>
      </c>
      <c r="AA4" t="s">
        <v>165</v>
      </c>
      <c r="AB4" t="s">
        <v>166</v>
      </c>
      <c r="AC4" t="s">
        <v>167</v>
      </c>
      <c r="AD4" t="s">
        <v>168</v>
      </c>
      <c r="AE4" t="s">
        <v>169</v>
      </c>
      <c r="AF4" t="s">
        <v>170</v>
      </c>
      <c r="AG4" t="s">
        <v>171</v>
      </c>
      <c r="AH4" t="s">
        <v>172</v>
      </c>
      <c r="AI4" t="s">
        <v>173</v>
      </c>
      <c r="AJ4" t="s">
        <v>174</v>
      </c>
      <c r="AK4" t="s">
        <v>40</v>
      </c>
    </row>
    <row r="5" spans="1:37" x14ac:dyDescent="0.2">
      <c r="A5" s="189" t="s">
        <v>59</v>
      </c>
      <c r="B5" s="197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94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98"/>
    </row>
    <row r="6" spans="1:37" x14ac:dyDescent="0.2">
      <c r="A6" s="189" t="s">
        <v>59</v>
      </c>
      <c r="B6" s="12" t="s">
        <v>45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95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6"/>
    </row>
    <row r="7" spans="1:37" x14ac:dyDescent="0.2">
      <c r="A7" s="189" t="s">
        <v>59</v>
      </c>
      <c r="B7" s="12" t="s">
        <v>4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95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6"/>
    </row>
    <row r="8" spans="1:37" x14ac:dyDescent="0.2">
      <c r="A8" s="189" t="s">
        <v>59</v>
      </c>
      <c r="B8" s="12" t="s">
        <v>16</v>
      </c>
      <c r="C8" s="189">
        <v>0.80363188626818016</v>
      </c>
      <c r="D8" s="189">
        <v>-0.11155869226998449</v>
      </c>
      <c r="E8" s="189">
        <v>0.23938555031022202</v>
      </c>
      <c r="F8" s="189">
        <v>-0.89401453896986816</v>
      </c>
      <c r="G8" s="189">
        <v>-4.9150367649939186E-2</v>
      </c>
      <c r="H8" s="189">
        <v>0.19961993571410663</v>
      </c>
      <c r="I8" s="189">
        <v>-2.79326262908336</v>
      </c>
      <c r="J8" s="189">
        <v>0.14615401776499184</v>
      </c>
      <c r="K8" s="189">
        <v>-7.4306365149199305E-3</v>
      </c>
      <c r="L8" s="189">
        <v>-3.2539730159463209E-2</v>
      </c>
      <c r="M8" s="189">
        <v>-7.1169777076153462E-2</v>
      </c>
      <c r="N8" s="189">
        <v>-0.12293956173702281</v>
      </c>
      <c r="O8" s="189">
        <v>-0.14074151288635584</v>
      </c>
      <c r="P8" s="189">
        <v>-5.500387496164183E-2</v>
      </c>
      <c r="Q8" s="189">
        <v>4.2416979307478675E-2</v>
      </c>
      <c r="R8" s="189">
        <v>0.5580946174407817</v>
      </c>
      <c r="S8" s="189">
        <v>-0.58740651163161584</v>
      </c>
      <c r="T8" s="189">
        <v>-3.3266462449978107E-2</v>
      </c>
      <c r="U8" s="189">
        <v>-4.0643636243696046E-2</v>
      </c>
      <c r="V8" s="189">
        <v>6.9889036040445718E-2</v>
      </c>
      <c r="W8" s="189">
        <v>-0.12816106505415936</v>
      </c>
      <c r="X8" s="195">
        <v>-3.7274762495185172</v>
      </c>
      <c r="Y8" s="189">
        <v>0.10698674855033763</v>
      </c>
      <c r="Z8" s="189">
        <v>6.3339790327739454E-2</v>
      </c>
      <c r="AA8" s="189">
        <v>4.670614836763573E-2</v>
      </c>
      <c r="AB8" s="189">
        <v>0</v>
      </c>
      <c r="AC8" s="189">
        <v>0.4722651089819786</v>
      </c>
      <c r="AD8" s="189">
        <v>0</v>
      </c>
      <c r="AE8" s="189">
        <v>0</v>
      </c>
      <c r="AF8" s="189">
        <v>8.5891054509562199</v>
      </c>
      <c r="AG8" s="189">
        <v>-0.34420618471409203</v>
      </c>
      <c r="AH8" s="189">
        <v>0.15475712498480526</v>
      </c>
      <c r="AI8" s="189">
        <v>1.3581920541558949</v>
      </c>
      <c r="AJ8" s="189">
        <v>0</v>
      </c>
      <c r="AK8" s="199">
        <v>1.8300000000000003</v>
      </c>
    </row>
    <row r="9" spans="1:37" x14ac:dyDescent="0.2">
      <c r="A9" s="189" t="s">
        <v>59</v>
      </c>
      <c r="B9" s="12" t="s">
        <v>17</v>
      </c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95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6"/>
    </row>
    <row r="10" spans="1:37" x14ac:dyDescent="0.2">
      <c r="A10" s="189" t="s">
        <v>59</v>
      </c>
      <c r="B10" s="12" t="s">
        <v>18</v>
      </c>
      <c r="C10" s="189">
        <v>1.7947210034622638</v>
      </c>
      <c r="D10" s="189">
        <v>-0.58906628098244229</v>
      </c>
      <c r="E10" s="189">
        <v>0.55694647032727462</v>
      </c>
      <c r="F10" s="189">
        <v>-3.7488659326014635</v>
      </c>
      <c r="G10" s="189">
        <v>-0.12815881008890995</v>
      </c>
      <c r="H10" s="189">
        <v>0.39910231232039584</v>
      </c>
      <c r="I10" s="189">
        <v>-3.9339771260456722</v>
      </c>
      <c r="J10" s="189">
        <v>0.42247461463093733</v>
      </c>
      <c r="K10" s="189">
        <v>-0.23634734033824778</v>
      </c>
      <c r="L10" s="189">
        <v>-0.15996659819974313</v>
      </c>
      <c r="M10" s="189">
        <v>-0.54359346375437978</v>
      </c>
      <c r="N10" s="189">
        <v>-0.89375033782975999</v>
      </c>
      <c r="O10" s="189">
        <v>-0.85384614951398885</v>
      </c>
      <c r="P10" s="189">
        <v>-0.2777132594262266</v>
      </c>
      <c r="Q10" s="189">
        <v>-0.37643296279918248</v>
      </c>
      <c r="R10" s="189">
        <v>-1.259207383532531</v>
      </c>
      <c r="S10" s="189">
        <v>-2.2660872345324901</v>
      </c>
      <c r="T10" s="189">
        <v>-0.50932490372585004</v>
      </c>
      <c r="U10" s="189">
        <v>-0.1249868069246266</v>
      </c>
      <c r="V10" s="189">
        <v>-0.39474519499461957</v>
      </c>
      <c r="W10" s="189">
        <v>-0.7167695614849281</v>
      </c>
      <c r="X10" s="195">
        <v>-17.982181703433682</v>
      </c>
      <c r="Y10" s="189">
        <v>4.1604579050826457E-2</v>
      </c>
      <c r="Z10" s="189">
        <v>4.7131869607907675E-2</v>
      </c>
      <c r="AA10" s="189">
        <v>0.1186286316544086</v>
      </c>
      <c r="AB10" s="189">
        <v>0.22479078468386315</v>
      </c>
      <c r="AC10" s="189">
        <v>1.0120509188135784</v>
      </c>
      <c r="AD10" s="189">
        <v>0</v>
      </c>
      <c r="AE10" s="189">
        <v>3.2202942201023564E-2</v>
      </c>
      <c r="AF10" s="189">
        <v>27.362573548087227</v>
      </c>
      <c r="AG10" s="189">
        <v>9.375115200299533E-2</v>
      </c>
      <c r="AH10" s="189">
        <v>2.2755098695894964</v>
      </c>
      <c r="AI10" s="189">
        <v>0.29402898442540426</v>
      </c>
      <c r="AJ10" s="189">
        <v>0</v>
      </c>
      <c r="AK10" s="199">
        <v>3.3889059080962802</v>
      </c>
    </row>
    <row r="11" spans="1:37" x14ac:dyDescent="0.2">
      <c r="A11" s="189" t="s">
        <v>59</v>
      </c>
      <c r="B11" s="12" t="s">
        <v>19</v>
      </c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95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6"/>
    </row>
    <row r="12" spans="1:37" x14ac:dyDescent="0.2">
      <c r="A12" s="189" t="s">
        <v>59</v>
      </c>
      <c r="B12" s="12" t="s">
        <v>20</v>
      </c>
      <c r="C12" s="189">
        <v>0.39116546015588005</v>
      </c>
      <c r="D12" s="189">
        <v>-0.78904638380209668</v>
      </c>
      <c r="E12" s="189">
        <v>-0.37440956032024442</v>
      </c>
      <c r="F12" s="189">
        <v>-3.2319458955996261</v>
      </c>
      <c r="G12" s="189">
        <v>-7.4123555221824594E-2</v>
      </c>
      <c r="H12" s="189">
        <v>8.8041584796445527E-2</v>
      </c>
      <c r="I12" s="189">
        <v>-0.99545873914293981</v>
      </c>
      <c r="J12" s="189">
        <v>1.1826276156131261</v>
      </c>
      <c r="K12" s="189">
        <v>-0.34908199817023366</v>
      </c>
      <c r="L12" s="189">
        <v>-3.7090439391102237E-2</v>
      </c>
      <c r="M12" s="189">
        <v>-0.90301891370746334</v>
      </c>
      <c r="N12" s="189">
        <v>-1.4537161766782249</v>
      </c>
      <c r="O12" s="189">
        <v>-1.0800039482145869</v>
      </c>
      <c r="P12" s="189">
        <v>-0.36229476014150774</v>
      </c>
      <c r="Q12" s="189">
        <v>-0.5339315912791559</v>
      </c>
      <c r="R12" s="189">
        <v>-1.2104638707320188</v>
      </c>
      <c r="S12" s="189">
        <v>-3.4619194370459314</v>
      </c>
      <c r="T12" s="189">
        <v>-1.1090012169016377</v>
      </c>
      <c r="U12" s="189">
        <v>-0.28482053258352247</v>
      </c>
      <c r="V12" s="189">
        <v>-0.33827216648360314</v>
      </c>
      <c r="W12" s="189">
        <v>-1.0612811973733409</v>
      </c>
      <c r="X12" s="195">
        <v>-24.205768244614504</v>
      </c>
      <c r="Y12" s="189">
        <v>1.5592717533620049</v>
      </c>
      <c r="Z12" s="189">
        <v>0.23405505755276101</v>
      </c>
      <c r="AA12" s="189">
        <v>9.8949208412941664E-2</v>
      </c>
      <c r="AB12" s="189">
        <v>0.50469917931471886</v>
      </c>
      <c r="AC12" s="189">
        <v>1.8280490519907</v>
      </c>
      <c r="AD12" s="189">
        <v>0</v>
      </c>
      <c r="AE12" s="189">
        <v>0.19043770107661814</v>
      </c>
      <c r="AF12" s="189">
        <v>16.893140923371398</v>
      </c>
      <c r="AG12" s="189">
        <v>-1.0456196624069405</v>
      </c>
      <c r="AH12" s="189">
        <v>-1.6396703707853335</v>
      </c>
      <c r="AI12" s="189">
        <v>0.28713218063298829</v>
      </c>
      <c r="AJ12" s="189">
        <v>0</v>
      </c>
      <c r="AK12" s="199">
        <v>-0.52721264284361258</v>
      </c>
    </row>
    <row r="13" spans="1:37" x14ac:dyDescent="0.2">
      <c r="A13" s="189" t="s">
        <v>59</v>
      </c>
      <c r="B13" s="12" t="s">
        <v>21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95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6"/>
    </row>
    <row r="14" spans="1:37" x14ac:dyDescent="0.2">
      <c r="A14" s="189" t="s">
        <v>59</v>
      </c>
      <c r="B14" s="12" t="s">
        <v>22</v>
      </c>
      <c r="C14" s="189">
        <v>-1.973991477511283</v>
      </c>
      <c r="D14" s="189">
        <v>-0.25591909706013838</v>
      </c>
      <c r="E14" s="189">
        <v>-0.52948060951642018</v>
      </c>
      <c r="F14" s="189">
        <v>-1.0070318356694765</v>
      </c>
      <c r="G14" s="189">
        <v>-3.6740357407752874E-2</v>
      </c>
      <c r="H14" s="189">
        <v>3.4996032170773184E-2</v>
      </c>
      <c r="I14" s="189">
        <v>0</v>
      </c>
      <c r="J14" s="189">
        <v>0.25020574469022683</v>
      </c>
      <c r="K14" s="189">
        <v>-9.0194039829007311E-2</v>
      </c>
      <c r="L14" s="189">
        <v>6.5672290591355598E-2</v>
      </c>
      <c r="M14" s="189">
        <v>-0.38838754293044708</v>
      </c>
      <c r="N14" s="189">
        <v>-0.65294146120365637</v>
      </c>
      <c r="O14" s="189">
        <v>-0.31256369384876659</v>
      </c>
      <c r="P14" s="189">
        <v>-0.13917110903957508</v>
      </c>
      <c r="Q14" s="189">
        <v>-0.23571266496283538</v>
      </c>
      <c r="R14" s="189">
        <v>-0.26395100531880988</v>
      </c>
      <c r="S14" s="189">
        <v>-1.1037847293641805</v>
      </c>
      <c r="T14" s="189">
        <v>-0.17514979651575424</v>
      </c>
      <c r="U14" s="189">
        <v>-0.20196981250921586</v>
      </c>
      <c r="V14" s="189">
        <v>-0.17908802337214808</v>
      </c>
      <c r="W14" s="189">
        <v>-0.42148711229083102</v>
      </c>
      <c r="X14" s="195">
        <v>-36.588729931245453</v>
      </c>
      <c r="Y14" s="189">
        <v>6.9168436483295519</v>
      </c>
      <c r="Z14" s="189">
        <v>0.29189776245256366</v>
      </c>
      <c r="AA14" s="189">
        <v>9.9673070337158887E-2</v>
      </c>
      <c r="AB14" s="189">
        <v>0.26031208086073976</v>
      </c>
      <c r="AC14" s="189">
        <v>0.27787327420940677</v>
      </c>
      <c r="AD14" s="189">
        <v>3.5501067649888314E-2</v>
      </c>
      <c r="AE14" s="189">
        <v>0.38750550427091479</v>
      </c>
      <c r="AF14" s="189">
        <v>21.744574787075926</v>
      </c>
      <c r="AG14" s="189">
        <v>-0.12442101636667793</v>
      </c>
      <c r="AH14" s="189">
        <v>-0.12394221075320588</v>
      </c>
      <c r="AI14" s="189">
        <v>0.16710487443000988</v>
      </c>
      <c r="AJ14" s="189">
        <v>0</v>
      </c>
      <c r="AK14" s="199">
        <v>2.0908572493477466</v>
      </c>
    </row>
    <row r="15" spans="1:37" x14ac:dyDescent="0.2">
      <c r="A15" s="189" t="s">
        <v>59</v>
      </c>
      <c r="B15" s="12" t="s">
        <v>23</v>
      </c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95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6"/>
    </row>
    <row r="16" spans="1:37" x14ac:dyDescent="0.2">
      <c r="A16" s="189" t="s">
        <v>59</v>
      </c>
      <c r="B16" s="12" t="s">
        <v>24</v>
      </c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95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6"/>
    </row>
    <row r="17" spans="1:37" x14ac:dyDescent="0.2">
      <c r="A17" s="189" t="s">
        <v>59</v>
      </c>
      <c r="B17" s="12" t="s">
        <v>25</v>
      </c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95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6"/>
    </row>
    <row r="18" spans="1:37" x14ac:dyDescent="0.2">
      <c r="A18" s="189" t="s">
        <v>59</v>
      </c>
      <c r="B18" s="12" t="s">
        <v>26</v>
      </c>
      <c r="C18" s="189">
        <v>0.15741491235440241</v>
      </c>
      <c r="D18" s="189">
        <v>-6.664558889873784E-2</v>
      </c>
      <c r="E18" s="189">
        <v>-0.94878464717164335</v>
      </c>
      <c r="F18" s="189">
        <v>-2.7383765389439183E-2</v>
      </c>
      <c r="G18" s="189">
        <v>0</v>
      </c>
      <c r="H18" s="189">
        <v>7.4637582339108999E-2</v>
      </c>
      <c r="I18" s="189">
        <v>3.7197211857466647E-2</v>
      </c>
      <c r="J18" s="189">
        <v>0.46851105768416379</v>
      </c>
      <c r="K18" s="189">
        <v>-2.0479267246017785E-2</v>
      </c>
      <c r="L18" s="189">
        <v>-0.12300377143657681</v>
      </c>
      <c r="M18" s="189">
        <v>-0.15502992023004336</v>
      </c>
      <c r="N18" s="189">
        <v>-0.1472276556568417</v>
      </c>
      <c r="O18" s="189">
        <v>-0.14541960120306907</v>
      </c>
      <c r="P18" s="189">
        <v>-9.2225165816427923E-2</v>
      </c>
      <c r="Q18" s="189">
        <v>-9.595143370301018E-2</v>
      </c>
      <c r="R18" s="189">
        <v>-0.38494519477467204</v>
      </c>
      <c r="S18" s="189">
        <v>-5.3697779525434253E-3</v>
      </c>
      <c r="T18" s="189">
        <v>-5.216600583480413E-2</v>
      </c>
      <c r="U18" s="189">
        <v>-0.21091379294591439</v>
      </c>
      <c r="V18" s="189">
        <v>-4.0797241592439026E-3</v>
      </c>
      <c r="W18" s="189">
        <v>-9.2904981976137835E-2</v>
      </c>
      <c r="X18" s="195">
        <v>-35.138108181282206</v>
      </c>
      <c r="Y18" s="189">
        <v>13.877391720491209</v>
      </c>
      <c r="Z18" s="189">
        <v>0.10078986836206494</v>
      </c>
      <c r="AA18" s="189">
        <v>0.20813134823658164</v>
      </c>
      <c r="AB18" s="189">
        <v>-0.33033657974858244</v>
      </c>
      <c r="AC18" s="189">
        <v>-0.52070829004165997</v>
      </c>
      <c r="AD18" s="189">
        <v>0.15727728421779308</v>
      </c>
      <c r="AE18" s="189">
        <v>6.4045185845271191E-2</v>
      </c>
      <c r="AF18" s="189">
        <v>36.11774396763694</v>
      </c>
      <c r="AG18" s="189">
        <v>0.12898136087831835</v>
      </c>
      <c r="AH18" s="189">
        <v>1.5420711395102149E-2</v>
      </c>
      <c r="AI18" s="189">
        <v>0.30205316525149506</v>
      </c>
      <c r="AJ18" s="189">
        <v>0.48827741061277852</v>
      </c>
      <c r="AK18" s="199">
        <v>0.55502306958099101</v>
      </c>
    </row>
    <row r="19" spans="1:37" x14ac:dyDescent="0.2">
      <c r="A19" s="189" t="s">
        <v>59</v>
      </c>
      <c r="B19" s="12" t="s">
        <v>27</v>
      </c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95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6"/>
    </row>
    <row r="20" spans="1:37" ht="13.5" thickBot="1" x14ac:dyDescent="0.25">
      <c r="A20" s="193" t="s">
        <v>59</v>
      </c>
      <c r="B20" s="13" t="s">
        <v>28</v>
      </c>
      <c r="C20" s="192">
        <v>0.42184435038941115</v>
      </c>
      <c r="D20" s="192">
        <v>6.185137507596794E-2</v>
      </c>
      <c r="E20" s="192">
        <v>-0.12783103476783053</v>
      </c>
      <c r="F20" s="192">
        <v>0</v>
      </c>
      <c r="G20" s="192">
        <v>0</v>
      </c>
      <c r="H20" s="192">
        <v>-2.8980515081106883E-2</v>
      </c>
      <c r="I20" s="192">
        <v>9.0327480453880477E-3</v>
      </c>
      <c r="J20" s="192">
        <v>0.32859000472396094</v>
      </c>
      <c r="K20" s="192">
        <v>4.0360441330263841E-3</v>
      </c>
      <c r="L20" s="192">
        <v>0.14432514843005229</v>
      </c>
      <c r="M20" s="192">
        <v>-8.9323017342568534E-4</v>
      </c>
      <c r="N20" s="192">
        <v>2.173427945708184E-2</v>
      </c>
      <c r="O20" s="192">
        <v>3.773818240306448E-2</v>
      </c>
      <c r="P20" s="192">
        <v>2.5180864365250022E-2</v>
      </c>
      <c r="Q20" s="192">
        <v>8.1900191059525174E-4</v>
      </c>
      <c r="R20" s="192">
        <v>0.13757263347815618</v>
      </c>
      <c r="S20" s="192">
        <v>5.5523504359694026E-2</v>
      </c>
      <c r="T20" s="192">
        <v>6.1623404008185112E-2</v>
      </c>
      <c r="U20" s="192">
        <v>3.4206543754659036E-3</v>
      </c>
      <c r="V20" s="192">
        <v>-6.5821116679140312E-3</v>
      </c>
      <c r="W20" s="192">
        <v>-8.0134500449384749E-3</v>
      </c>
      <c r="X20" s="196">
        <v>-9.6014008313717767</v>
      </c>
      <c r="Y20" s="192">
        <v>3.2152344812485758</v>
      </c>
      <c r="Z20" s="192">
        <v>-5.5380422349007308E-3</v>
      </c>
      <c r="AA20" s="192">
        <v>2.3538434688591181E-2</v>
      </c>
      <c r="AB20" s="192">
        <v>-9.2434033918294523E-2</v>
      </c>
      <c r="AC20" s="192">
        <v>-0.21969074854023596</v>
      </c>
      <c r="AD20" s="192">
        <v>4.1609468035801456E-2</v>
      </c>
      <c r="AE20" s="192">
        <v>-6.171344380547894E-3</v>
      </c>
      <c r="AF20" s="192">
        <v>6.5476261218025087</v>
      </c>
      <c r="AG20" s="192">
        <v>0.14804114645141911</v>
      </c>
      <c r="AH20" s="192">
        <v>-0.54118751296966516</v>
      </c>
      <c r="AI20" s="192">
        <v>-0.23828414220422012</v>
      </c>
      <c r="AJ20" s="192">
        <v>7.0457575114512228E-2</v>
      </c>
      <c r="AK20" s="200">
        <v>0.12185020242914923</v>
      </c>
    </row>
    <row r="21" spans="1:37" x14ac:dyDescent="0.2">
      <c r="A21" s="193" t="s">
        <v>60</v>
      </c>
      <c r="B21" s="197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94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98"/>
    </row>
    <row r="22" spans="1:37" x14ac:dyDescent="0.2">
      <c r="A22" s="193" t="s">
        <v>60</v>
      </c>
      <c r="B22" s="12" t="s">
        <v>45</v>
      </c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95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6"/>
    </row>
    <row r="23" spans="1:37" x14ac:dyDescent="0.2">
      <c r="A23" s="193" t="s">
        <v>60</v>
      </c>
      <c r="B23" s="12" t="s">
        <v>4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95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6"/>
    </row>
    <row r="24" spans="1:37" x14ac:dyDescent="0.2">
      <c r="A24" s="193" t="s">
        <v>60</v>
      </c>
      <c r="B24" s="12" t="s">
        <v>16</v>
      </c>
      <c r="C24" s="189">
        <v>0.72157397035726734</v>
      </c>
      <c r="D24" s="189">
        <v>-0.13575925514336795</v>
      </c>
      <c r="E24" s="189">
        <v>0.10115628342754968</v>
      </c>
      <c r="F24" s="189">
        <v>-1.2398615559794885</v>
      </c>
      <c r="G24" s="189">
        <v>-7.0090143172718528E-2</v>
      </c>
      <c r="H24" s="189">
        <v>4.0117323642302471E-2</v>
      </c>
      <c r="I24" s="189">
        <v>-3.0774493276744055</v>
      </c>
      <c r="J24" s="189">
        <v>0.14884223299977875</v>
      </c>
      <c r="K24" s="189">
        <v>-5.3789702033370412E-2</v>
      </c>
      <c r="L24" s="189">
        <v>-2.2603720048314457E-2</v>
      </c>
      <c r="M24" s="189">
        <v>-8.1641865909160671E-2</v>
      </c>
      <c r="N24" s="189">
        <v>-0.15272502255932396</v>
      </c>
      <c r="O24" s="189">
        <v>-0.20474361546472064</v>
      </c>
      <c r="P24" s="189">
        <v>-6.5707491919071548E-2</v>
      </c>
      <c r="Q24" s="189">
        <v>-4.9949984371104872E-3</v>
      </c>
      <c r="R24" s="189">
        <v>0.27263052131798915</v>
      </c>
      <c r="S24" s="189">
        <v>-0.89919706472640382</v>
      </c>
      <c r="T24" s="189">
        <v>-0.10828832156716395</v>
      </c>
      <c r="U24" s="189">
        <v>-4.9096594537109794E-2</v>
      </c>
      <c r="V24" s="189">
        <v>5.5313032091245051E-2</v>
      </c>
      <c r="W24" s="189">
        <v>-9.868919466968773E-2</v>
      </c>
      <c r="X24" s="195">
        <v>1.7693569194425081</v>
      </c>
      <c r="Y24" s="189">
        <v>9.475704504679669E-2</v>
      </c>
      <c r="Z24" s="189">
        <v>5.554782349310447E-2</v>
      </c>
      <c r="AA24" s="189">
        <v>5.2517542017026908E-2</v>
      </c>
      <c r="AB24" s="189">
        <v>0</v>
      </c>
      <c r="AC24" s="189">
        <v>0.45837637993888669</v>
      </c>
      <c r="AD24" s="189">
        <v>0</v>
      </c>
      <c r="AE24" s="189">
        <v>0</v>
      </c>
      <c r="AF24" s="189">
        <v>8.2847573861042072</v>
      </c>
      <c r="AG24" s="189">
        <v>-0.36922349678231869</v>
      </c>
      <c r="AH24" s="189">
        <v>0.30567244130486732</v>
      </c>
      <c r="AI24" s="189">
        <v>1.4273106809724718</v>
      </c>
      <c r="AJ24" s="189">
        <v>0</v>
      </c>
      <c r="AK24" s="199">
        <v>1.7500000000000002</v>
      </c>
    </row>
    <row r="25" spans="1:37" x14ac:dyDescent="0.2">
      <c r="A25" s="193" t="s">
        <v>60</v>
      </c>
      <c r="B25" s="12" t="s">
        <v>17</v>
      </c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95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6"/>
    </row>
    <row r="26" spans="1:37" x14ac:dyDescent="0.2">
      <c r="A26" s="193" t="s">
        <v>60</v>
      </c>
      <c r="B26" s="12" t="s">
        <v>18</v>
      </c>
      <c r="C26" s="189">
        <v>1.8460877660826358</v>
      </c>
      <c r="D26" s="189">
        <v>-0.52059639577969952</v>
      </c>
      <c r="E26" s="189">
        <v>0.6872315264695632</v>
      </c>
      <c r="F26" s="189">
        <v>-3.0917566002831838</v>
      </c>
      <c r="G26" s="189">
        <v>-0.10767740894086628</v>
      </c>
      <c r="H26" s="189">
        <v>0.52525437823173204</v>
      </c>
      <c r="I26" s="189">
        <v>-3.5084410223962537</v>
      </c>
      <c r="J26" s="189">
        <v>0.48876034292028736</v>
      </c>
      <c r="K26" s="189">
        <v>-0.1925097069515701</v>
      </c>
      <c r="L26" s="189">
        <v>-6.9500732204895943E-2</v>
      </c>
      <c r="M26" s="189">
        <v>-0.43066216582957306</v>
      </c>
      <c r="N26" s="189">
        <v>-0.73298039716884889</v>
      </c>
      <c r="O26" s="189">
        <v>-0.74359958734067799</v>
      </c>
      <c r="P26" s="189">
        <v>-0.25703952210489645</v>
      </c>
      <c r="Q26" s="189">
        <v>-0.28627961523281509</v>
      </c>
      <c r="R26" s="189">
        <v>-1.1149167813619485</v>
      </c>
      <c r="S26" s="189">
        <v>-1.7975401050198805</v>
      </c>
      <c r="T26" s="189">
        <v>-0.52669156655072769</v>
      </c>
      <c r="U26" s="189">
        <v>-0.10694431752667088</v>
      </c>
      <c r="V26" s="189">
        <v>-0.36446039795973295</v>
      </c>
      <c r="W26" s="189">
        <v>-0.6484957690749753</v>
      </c>
      <c r="X26" s="195">
        <v>-18.509290599662243</v>
      </c>
      <c r="Y26" s="189">
        <v>5.0352470246740361E-2</v>
      </c>
      <c r="Z26" s="189">
        <v>5.4643121248324669E-2</v>
      </c>
      <c r="AA26" s="189">
        <v>0.13862741208684909</v>
      </c>
      <c r="AB26" s="189">
        <v>0.24779006429345948</v>
      </c>
      <c r="AC26" s="189">
        <v>0.99565898959011045</v>
      </c>
      <c r="AD26" s="189">
        <v>0</v>
      </c>
      <c r="AE26" s="189">
        <v>2.6734056531124029E-2</v>
      </c>
      <c r="AF26" s="189">
        <v>26.461462839024268</v>
      </c>
      <c r="AG26" s="189">
        <v>0.1693314341482578</v>
      </c>
      <c r="AH26" s="189">
        <v>2.0278919289647872</v>
      </c>
      <c r="AI26" s="189">
        <v>0.53972596350079982</v>
      </c>
      <c r="AJ26" s="189">
        <v>0</v>
      </c>
      <c r="AK26" s="199">
        <v>3.7129208570179277</v>
      </c>
    </row>
    <row r="27" spans="1:37" x14ac:dyDescent="0.2">
      <c r="A27" s="193" t="s">
        <v>60</v>
      </c>
      <c r="B27" s="12" t="s">
        <v>19</v>
      </c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95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6"/>
    </row>
    <row r="28" spans="1:37" x14ac:dyDescent="0.2">
      <c r="A28" s="193" t="s">
        <v>60</v>
      </c>
      <c r="B28" s="12" t="s">
        <v>20</v>
      </c>
      <c r="C28" s="189">
        <v>0.89532179902481257</v>
      </c>
      <c r="D28" s="189">
        <v>-0.8176856524398457</v>
      </c>
      <c r="E28" s="189">
        <v>-0.29945778328039641</v>
      </c>
      <c r="F28" s="189">
        <v>-3.5230352275436321</v>
      </c>
      <c r="G28" s="189">
        <v>-7.357037860366096E-2</v>
      </c>
      <c r="H28" s="189">
        <v>0.25983951429932617</v>
      </c>
      <c r="I28" s="189">
        <v>-1.1314278713519432</v>
      </c>
      <c r="J28" s="189">
        <v>1.128341719799709</v>
      </c>
      <c r="K28" s="189">
        <v>-0.33038985681768585</v>
      </c>
      <c r="L28" s="189">
        <v>-0.19820539075664834</v>
      </c>
      <c r="M28" s="189">
        <v>-0.9821824582042189</v>
      </c>
      <c r="N28" s="189">
        <v>-1.5316154845485954</v>
      </c>
      <c r="O28" s="189">
        <v>-1.0959089482349635</v>
      </c>
      <c r="P28" s="189">
        <v>-0.36757704523287427</v>
      </c>
      <c r="Q28" s="189">
        <v>-0.60001182521859553</v>
      </c>
      <c r="R28" s="189">
        <v>-1.1175364292252263</v>
      </c>
      <c r="S28" s="189">
        <v>-3.6032538549404216</v>
      </c>
      <c r="T28" s="189">
        <v>-0.85672022307205586</v>
      </c>
      <c r="U28" s="189">
        <v>-0.27900608808347549</v>
      </c>
      <c r="V28" s="189">
        <v>-0.32559505345716883</v>
      </c>
      <c r="W28" s="189">
        <v>-1.1262742443074221</v>
      </c>
      <c r="X28" s="195">
        <v>-31.980706624292473</v>
      </c>
      <c r="Y28" s="189">
        <v>1.3529557738355573</v>
      </c>
      <c r="Z28" s="189">
        <v>0.20747831765404884</v>
      </c>
      <c r="AA28" s="189">
        <v>8.1828679082155742E-2</v>
      </c>
      <c r="AB28" s="189">
        <v>0.50370210785520464</v>
      </c>
      <c r="AC28" s="189">
        <v>1.8345873216967994</v>
      </c>
      <c r="AD28" s="189">
        <v>2.0192829311330037E-2</v>
      </c>
      <c r="AE28" s="189">
        <v>0.1815239032784168</v>
      </c>
      <c r="AF28" s="189">
        <v>18.375890562774394</v>
      </c>
      <c r="AG28" s="189">
        <v>-1.0538091563374885</v>
      </c>
      <c r="AH28" s="189">
        <v>-1.5923776020387999</v>
      </c>
      <c r="AI28" s="189">
        <v>-3.8491002298043586E-2</v>
      </c>
      <c r="AJ28" s="189">
        <v>0</v>
      </c>
      <c r="AK28" s="199">
        <v>-0.58227931946682876</v>
      </c>
    </row>
    <row r="29" spans="1:37" x14ac:dyDescent="0.2">
      <c r="A29" s="193" t="s">
        <v>60</v>
      </c>
      <c r="B29" s="12" t="s">
        <v>21</v>
      </c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95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6"/>
    </row>
    <row r="30" spans="1:37" x14ac:dyDescent="0.2">
      <c r="A30" s="193" t="s">
        <v>60</v>
      </c>
      <c r="B30" s="12" t="s">
        <v>22</v>
      </c>
      <c r="C30" s="189">
        <v>-2.4418000949417253</v>
      </c>
      <c r="D30" s="189">
        <v>-0.29781858249348736</v>
      </c>
      <c r="E30" s="189">
        <v>-0.60483421300592521</v>
      </c>
      <c r="F30" s="189">
        <v>-1.0096985869788246</v>
      </c>
      <c r="G30" s="189">
        <v>-3.6658378179621046E-2</v>
      </c>
      <c r="H30" s="189">
        <v>-0.16422709752397768</v>
      </c>
      <c r="I30" s="189">
        <v>0</v>
      </c>
      <c r="J30" s="189">
        <v>0.44875517233035467</v>
      </c>
      <c r="K30" s="189">
        <v>-0.17572713872928092</v>
      </c>
      <c r="L30" s="189">
        <v>5.6827327422296792E-2</v>
      </c>
      <c r="M30" s="189">
        <v>-0.47190268421337933</v>
      </c>
      <c r="N30" s="189">
        <v>-0.76421533846549439</v>
      </c>
      <c r="O30" s="189">
        <v>-0.32835702361977748</v>
      </c>
      <c r="P30" s="189">
        <v>-0.17319206048736613</v>
      </c>
      <c r="Q30" s="189">
        <v>-0.22121438575389307</v>
      </c>
      <c r="R30" s="189">
        <v>-0.46890948666554699</v>
      </c>
      <c r="S30" s="189">
        <v>-1.1152922588444281</v>
      </c>
      <c r="T30" s="189">
        <v>7.4579468672286708E-3</v>
      </c>
      <c r="U30" s="189">
        <v>-0.25480407409470962</v>
      </c>
      <c r="V30" s="189">
        <v>-0.2389303168574643</v>
      </c>
      <c r="W30" s="189">
        <v>-0.47303803123942822</v>
      </c>
      <c r="X30" s="195">
        <v>-40.166725538804684</v>
      </c>
      <c r="Y30" s="189">
        <v>6.5289161870183641</v>
      </c>
      <c r="Z30" s="189">
        <v>0.27652501014538033</v>
      </c>
      <c r="AA30" s="189">
        <v>0.1313300332035372</v>
      </c>
      <c r="AB30" s="189">
        <v>0.21674962331484071</v>
      </c>
      <c r="AC30" s="189">
        <v>0.26370159373405855</v>
      </c>
      <c r="AD30" s="189">
        <v>2.2045303710587657E-2</v>
      </c>
      <c r="AE30" s="189">
        <v>0.35323085650000841</v>
      </c>
      <c r="AF30" s="189">
        <v>27.08343505673345</v>
      </c>
      <c r="AG30" s="189">
        <v>-0.16272261967509616</v>
      </c>
      <c r="AH30" s="189">
        <v>1.1603174094862578</v>
      </c>
      <c r="AI30" s="189">
        <v>0.25838619530427831</v>
      </c>
      <c r="AJ30" s="189">
        <v>0</v>
      </c>
      <c r="AK30" s="199">
        <v>2.1110226850130145</v>
      </c>
    </row>
    <row r="31" spans="1:37" x14ac:dyDescent="0.2">
      <c r="A31" s="193" t="s">
        <v>60</v>
      </c>
      <c r="B31" s="12" t="s">
        <v>23</v>
      </c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95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6"/>
    </row>
    <row r="32" spans="1:37" x14ac:dyDescent="0.2">
      <c r="A32" s="193" t="s">
        <v>60</v>
      </c>
      <c r="B32" s="12" t="s">
        <v>24</v>
      </c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95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6"/>
    </row>
    <row r="33" spans="1:37" x14ac:dyDescent="0.2">
      <c r="A33" s="193" t="s">
        <v>60</v>
      </c>
      <c r="B33" s="12" t="s">
        <v>25</v>
      </c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95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6"/>
    </row>
    <row r="34" spans="1:37" x14ac:dyDescent="0.2">
      <c r="A34" s="193" t="s">
        <v>60</v>
      </c>
      <c r="B34" s="12" t="s">
        <v>26</v>
      </c>
      <c r="C34" s="189">
        <v>-0.17026708192732332</v>
      </c>
      <c r="D34" s="189">
        <v>-6.9824186065688965E-2</v>
      </c>
      <c r="E34" s="189">
        <v>-0.75369908699255972</v>
      </c>
      <c r="F34" s="189">
        <v>-2.7386980019871884E-2</v>
      </c>
      <c r="G34" s="189">
        <v>0</v>
      </c>
      <c r="H34" s="189">
        <v>5.7643254681318368E-2</v>
      </c>
      <c r="I34" s="189">
        <v>2.8269881011674648E-2</v>
      </c>
      <c r="J34" s="189">
        <v>8.3176165462095497E-3</v>
      </c>
      <c r="K34" s="189">
        <v>-3.1148646054630635E-3</v>
      </c>
      <c r="L34" s="189">
        <v>-8.5345134620710583E-2</v>
      </c>
      <c r="M34" s="189">
        <v>-0.16495077021000415</v>
      </c>
      <c r="N34" s="189">
        <v>-0.16926753984925735</v>
      </c>
      <c r="O34" s="189">
        <v>-0.16753013825311824</v>
      </c>
      <c r="P34" s="189">
        <v>-9.3187437051525102E-2</v>
      </c>
      <c r="Q34" s="189">
        <v>-0.12457537369122273</v>
      </c>
      <c r="R34" s="189">
        <v>-0.18446542016685319</v>
      </c>
      <c r="S34" s="189">
        <v>-1.2347315238510737E-2</v>
      </c>
      <c r="T34" s="189">
        <v>-0.45569065479067117</v>
      </c>
      <c r="U34" s="189">
        <v>-0.20729602204955011</v>
      </c>
      <c r="V34" s="189">
        <v>2.1267024143891783E-2</v>
      </c>
      <c r="W34" s="189">
        <v>-0.1514865410733377</v>
      </c>
      <c r="X34" s="195">
        <v>-38.212907138880368</v>
      </c>
      <c r="Y34" s="189">
        <v>11.702346460470158</v>
      </c>
      <c r="Z34" s="189">
        <v>0.20153832032140473</v>
      </c>
      <c r="AA34" s="189">
        <v>0.21842562085433032</v>
      </c>
      <c r="AB34" s="189">
        <v>-0.16537060794989988</v>
      </c>
      <c r="AC34" s="189">
        <v>-0.53196943509335881</v>
      </c>
      <c r="AD34" s="189">
        <v>0.12171560528787077</v>
      </c>
      <c r="AE34" s="189">
        <v>9.2207755352683773E-2</v>
      </c>
      <c r="AF34" s="189">
        <v>47.390609584852854</v>
      </c>
      <c r="AG34" s="189">
        <v>0.16180565103376726</v>
      </c>
      <c r="AH34" s="189">
        <v>-1.1755602826170797</v>
      </c>
      <c r="AI34" s="189">
        <v>6.8498404903702959E-2</v>
      </c>
      <c r="AJ34" s="189">
        <v>0.3419720899527392</v>
      </c>
      <c r="AK34" s="199">
        <v>0.66375519878085498</v>
      </c>
    </row>
    <row r="35" spans="1:37" x14ac:dyDescent="0.2">
      <c r="A35" s="193" t="s">
        <v>60</v>
      </c>
      <c r="B35" s="12" t="s">
        <v>27</v>
      </c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95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6"/>
    </row>
    <row r="36" spans="1:37" ht="13.5" thickBot="1" x14ac:dyDescent="0.25">
      <c r="A36" s="193" t="s">
        <v>60</v>
      </c>
      <c r="B36" s="13" t="s">
        <v>28</v>
      </c>
      <c r="C36" s="192">
        <v>0.30031041075810316</v>
      </c>
      <c r="D36" s="192">
        <v>2.4735404188765076E-2</v>
      </c>
      <c r="E36" s="192">
        <v>-0.22432242846114159</v>
      </c>
      <c r="F36" s="192">
        <v>0</v>
      </c>
      <c r="G36" s="192">
        <v>0</v>
      </c>
      <c r="H36" s="192">
        <v>-8.6026202671000362E-2</v>
      </c>
      <c r="I36" s="192">
        <v>1.1980802795206656E-2</v>
      </c>
      <c r="J36" s="192">
        <v>0.43547029089992906</v>
      </c>
      <c r="K36" s="192">
        <v>8.5119895072512275E-2</v>
      </c>
      <c r="L36" s="192">
        <v>0.24967962159214574</v>
      </c>
      <c r="M36" s="192">
        <v>5.5566779533620991E-2</v>
      </c>
      <c r="N36" s="192">
        <v>6.7662749864754401E-2</v>
      </c>
      <c r="O36" s="192">
        <v>6.1324049804516445E-2</v>
      </c>
      <c r="P36" s="192">
        <v>2.299062618181158E-2</v>
      </c>
      <c r="Q36" s="192">
        <v>2.2550828037744997E-2</v>
      </c>
      <c r="R36" s="192">
        <v>0.17756376976072819</v>
      </c>
      <c r="S36" s="192">
        <v>3.9970130382724872E-2</v>
      </c>
      <c r="T36" s="192">
        <v>3.3025921376567791E-2</v>
      </c>
      <c r="U36" s="192">
        <v>1.4157719542662317E-4</v>
      </c>
      <c r="V36" s="192">
        <v>4.0475885350053392E-2</v>
      </c>
      <c r="W36" s="192">
        <v>7.1093612578644549E-2</v>
      </c>
      <c r="X36" s="196">
        <v>-12.861539849434699</v>
      </c>
      <c r="Y36" s="192">
        <v>3.9058984417079898</v>
      </c>
      <c r="Z36" s="192">
        <v>-3.6862112195453989E-2</v>
      </c>
      <c r="AA36" s="192">
        <v>8.0360673375709846E-2</v>
      </c>
      <c r="AB36" s="192">
        <v>-7.3394029727728016E-3</v>
      </c>
      <c r="AC36" s="192">
        <v>-0.10949513854484527</v>
      </c>
      <c r="AD36" s="192">
        <v>1.560865620978924E-2</v>
      </c>
      <c r="AE36" s="192">
        <v>1.7911417640074534E-2</v>
      </c>
      <c r="AF36" s="192">
        <v>13.419462933151067</v>
      </c>
      <c r="AG36" s="192">
        <v>-6.9318039302638801E-2</v>
      </c>
      <c r="AH36" s="192">
        <v>-0.54702021478204732</v>
      </c>
      <c r="AI36" s="192">
        <v>2.4866413887359329E-2</v>
      </c>
      <c r="AJ36" s="192">
        <v>8.6475597562017614E-2</v>
      </c>
      <c r="AK36" s="200">
        <v>0.17201413427561896</v>
      </c>
    </row>
    <row r="37" spans="1:37" x14ac:dyDescent="0.2">
      <c r="A37" s="193" t="s">
        <v>61</v>
      </c>
      <c r="B37" s="19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94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98"/>
    </row>
    <row r="38" spans="1:37" x14ac:dyDescent="0.2">
      <c r="A38" s="193" t="s">
        <v>61</v>
      </c>
      <c r="B38" s="12" t="s">
        <v>45</v>
      </c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95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6"/>
    </row>
    <row r="39" spans="1:37" x14ac:dyDescent="0.2">
      <c r="A39" s="193" t="s">
        <v>61</v>
      </c>
      <c r="B39" s="12" t="s">
        <v>4</v>
      </c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95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6"/>
    </row>
    <row r="40" spans="1:37" x14ac:dyDescent="0.2">
      <c r="A40" s="193" t="s">
        <v>61</v>
      </c>
      <c r="B40" s="12" t="s">
        <v>16</v>
      </c>
      <c r="C40" s="189">
        <v>0.79657052258445171</v>
      </c>
      <c r="D40" s="189">
        <v>-6.8137865285271548E-2</v>
      </c>
      <c r="E40" s="189">
        <v>0.19330912801599798</v>
      </c>
      <c r="F40" s="189">
        <v>-0.97183011779703232</v>
      </c>
      <c r="G40" s="189">
        <v>-5.1402572510419131E-2</v>
      </c>
      <c r="H40" s="189">
        <v>0.1619193183153167</v>
      </c>
      <c r="I40" s="189">
        <v>-2.811117290774944</v>
      </c>
      <c r="J40" s="189">
        <v>0.14587104774027743</v>
      </c>
      <c r="K40" s="189">
        <v>-3.2682030871320267E-2</v>
      </c>
      <c r="L40" s="189">
        <v>-5.3072344263468851E-2</v>
      </c>
      <c r="M40" s="189">
        <v>-0.11343543765337749</v>
      </c>
      <c r="N40" s="189">
        <v>-0.18085312049501745</v>
      </c>
      <c r="O40" s="189">
        <v>-9.0853724278656234E-2</v>
      </c>
      <c r="P40" s="189">
        <v>-6.2529006680443922E-2</v>
      </c>
      <c r="Q40" s="189">
        <v>-1.9645112480566107E-2</v>
      </c>
      <c r="R40" s="189">
        <v>0.64761601116037593</v>
      </c>
      <c r="S40" s="189">
        <v>-0.63736190411641669</v>
      </c>
      <c r="T40" s="189">
        <v>-0.12040001908016773</v>
      </c>
      <c r="U40" s="189">
        <v>-3.1025511913088111E-2</v>
      </c>
      <c r="V40" s="189">
        <v>3.9979151157423121E-2</v>
      </c>
      <c r="W40" s="189">
        <v>-0.1585149768709786</v>
      </c>
      <c r="X40" s="195">
        <v>-4.4972536434219741</v>
      </c>
      <c r="Y40" s="189">
        <v>6.2359395787675104E-2</v>
      </c>
      <c r="Z40" s="189">
        <v>5.9962056821694767E-2</v>
      </c>
      <c r="AA40" s="189">
        <v>4.9168519480858854E-2</v>
      </c>
      <c r="AB40" s="189">
        <v>0</v>
      </c>
      <c r="AC40" s="189">
        <v>0.44910801786224447</v>
      </c>
      <c r="AD40" s="189">
        <v>0</v>
      </c>
      <c r="AE40" s="189">
        <v>0</v>
      </c>
      <c r="AF40" s="189">
        <v>8.7650423261992465</v>
      </c>
      <c r="AG40" s="189">
        <v>-0.40036487893266859</v>
      </c>
      <c r="AH40" s="189">
        <v>0.4183226215863281</v>
      </c>
      <c r="AI40" s="189">
        <v>1.3527514367170033</v>
      </c>
      <c r="AJ40" s="189">
        <v>0</v>
      </c>
      <c r="AK40" s="199">
        <v>1.78</v>
      </c>
    </row>
    <row r="41" spans="1:37" x14ac:dyDescent="0.2">
      <c r="A41" s="193" t="s">
        <v>61</v>
      </c>
      <c r="B41" s="12" t="s">
        <v>17</v>
      </c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5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6"/>
    </row>
    <row r="42" spans="1:37" x14ac:dyDescent="0.2">
      <c r="A42" s="193" t="s">
        <v>61</v>
      </c>
      <c r="B42" s="12" t="s">
        <v>18</v>
      </c>
      <c r="C42" s="189">
        <v>1.8061779451397642</v>
      </c>
      <c r="D42" s="189">
        <v>-0.67773330015025346</v>
      </c>
      <c r="E42" s="189">
        <v>0.59507920794714075</v>
      </c>
      <c r="F42" s="189">
        <v>-3.8439717463176235</v>
      </c>
      <c r="G42" s="189">
        <v>-0.13240310266966324</v>
      </c>
      <c r="H42" s="189">
        <v>0.41215303211552001</v>
      </c>
      <c r="I42" s="189">
        <v>-3.9086830219825952</v>
      </c>
      <c r="J42" s="189">
        <v>0.49456129020261452</v>
      </c>
      <c r="K42" s="189">
        <v>-0.24016720820535742</v>
      </c>
      <c r="L42" s="189">
        <v>-2.8015364826132538E-2</v>
      </c>
      <c r="M42" s="189">
        <v>-0.56958406563137753</v>
      </c>
      <c r="N42" s="189">
        <v>-0.92764057940238853</v>
      </c>
      <c r="O42" s="189">
        <v>-0.9506084522173246</v>
      </c>
      <c r="P42" s="189">
        <v>-0.28841643004639572</v>
      </c>
      <c r="Q42" s="189">
        <v>-0.33794701562705187</v>
      </c>
      <c r="R42" s="189">
        <v>-1.5167409543795332</v>
      </c>
      <c r="S42" s="189">
        <v>-2.3074277948603301</v>
      </c>
      <c r="T42" s="189">
        <v>-0.94263101862732501</v>
      </c>
      <c r="U42" s="189">
        <v>-0.13821126844257636</v>
      </c>
      <c r="V42" s="189">
        <v>-0.40036375093121224</v>
      </c>
      <c r="W42" s="189">
        <v>-0.74449739649219016</v>
      </c>
      <c r="X42" s="195">
        <v>-19.857935349539776</v>
      </c>
      <c r="Y42" s="189">
        <v>4.3656628298039263E-2</v>
      </c>
      <c r="Z42" s="189">
        <v>4.2777783147699228E-2</v>
      </c>
      <c r="AA42" s="189">
        <v>0.1348425665023022</v>
      </c>
      <c r="AB42" s="189">
        <v>0.2309528305775756</v>
      </c>
      <c r="AC42" s="189">
        <v>1.0504578956622117</v>
      </c>
      <c r="AD42" s="189">
        <v>2.3334429088428789E-2</v>
      </c>
      <c r="AE42" s="189">
        <v>0</v>
      </c>
      <c r="AF42" s="189">
        <v>25.96172267420285</v>
      </c>
      <c r="AG42" s="189">
        <v>0.12707983812419599</v>
      </c>
      <c r="AH42" s="189">
        <v>0.40661090374228304</v>
      </c>
      <c r="AI42" s="189">
        <v>0.23495533896641607</v>
      </c>
      <c r="AJ42" s="189">
        <v>0</v>
      </c>
      <c r="AK42" s="199">
        <v>3.8232315091414009</v>
      </c>
    </row>
    <row r="43" spans="1:37" x14ac:dyDescent="0.2">
      <c r="A43" s="193" t="s">
        <v>61</v>
      </c>
      <c r="B43" s="12" t="s">
        <v>19</v>
      </c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95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6"/>
    </row>
    <row r="44" spans="1:37" x14ac:dyDescent="0.2">
      <c r="A44" s="193" t="s">
        <v>61</v>
      </c>
      <c r="B44" s="12" t="s">
        <v>20</v>
      </c>
      <c r="C44" s="189">
        <v>1.0245340341314217</v>
      </c>
      <c r="D44" s="189">
        <v>-0.78364729990704607</v>
      </c>
      <c r="E44" s="189">
        <v>-0.31900142420192878</v>
      </c>
      <c r="F44" s="189">
        <v>-3.0640354961305407</v>
      </c>
      <c r="G44" s="189">
        <v>-6.7957634230804906E-2</v>
      </c>
      <c r="H44" s="189">
        <v>0.35843428679766776</v>
      </c>
      <c r="I44" s="189">
        <v>-1.0023115601428794</v>
      </c>
      <c r="J44" s="189">
        <v>1.0578674830115142</v>
      </c>
      <c r="K44" s="189">
        <v>-0.3471542234596664</v>
      </c>
      <c r="L44" s="189">
        <v>-0.13054232464650584</v>
      </c>
      <c r="M44" s="189">
        <v>-0.87927127401635108</v>
      </c>
      <c r="N44" s="189">
        <v>-1.3508130144625916</v>
      </c>
      <c r="O44" s="189">
        <v>-0.98994527187382841</v>
      </c>
      <c r="P44" s="189">
        <v>-0.34770818372891199</v>
      </c>
      <c r="Q44" s="189">
        <v>-0.53020618974460154</v>
      </c>
      <c r="R44" s="189">
        <v>-0.98587555484000244</v>
      </c>
      <c r="S44" s="189">
        <v>-3.4322146483979799</v>
      </c>
      <c r="T44" s="189">
        <v>-0.60806373069266817</v>
      </c>
      <c r="U44" s="189">
        <v>-0.28737991436559929</v>
      </c>
      <c r="V44" s="189">
        <v>-0.32465471552811215</v>
      </c>
      <c r="W44" s="189">
        <v>-1.0147738062125176</v>
      </c>
      <c r="X44" s="195">
        <v>-24.611852757500962</v>
      </c>
      <c r="Y44" s="189">
        <v>1.2334963059717121</v>
      </c>
      <c r="Z44" s="189">
        <v>0.26305036017798528</v>
      </c>
      <c r="AA44" s="189">
        <v>7.8229153067905843E-2</v>
      </c>
      <c r="AB44" s="189">
        <v>0.53583902239427361</v>
      </c>
      <c r="AC44" s="189">
        <v>1.8283200078060704</v>
      </c>
      <c r="AD44" s="189">
        <v>-2.2423919281821823E-2</v>
      </c>
      <c r="AE44" s="189">
        <v>0.21392348583975968</v>
      </c>
      <c r="AF44" s="189">
        <v>12.706385261402168</v>
      </c>
      <c r="AG44" s="189">
        <v>-0.94626143276565311</v>
      </c>
      <c r="AH44" s="189">
        <v>5.0951013263783667</v>
      </c>
      <c r="AI44" s="189">
        <v>0.41171013371096388</v>
      </c>
      <c r="AJ44" s="189">
        <v>0</v>
      </c>
      <c r="AK44" s="199">
        <v>-1.1070102782811455</v>
      </c>
    </row>
    <row r="45" spans="1:37" x14ac:dyDescent="0.2">
      <c r="A45" s="193" t="s">
        <v>61</v>
      </c>
      <c r="B45" s="12" t="s">
        <v>21</v>
      </c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95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6"/>
    </row>
    <row r="46" spans="1:37" x14ac:dyDescent="0.2">
      <c r="A46" s="193" t="s">
        <v>61</v>
      </c>
      <c r="B46" s="12" t="s">
        <v>22</v>
      </c>
      <c r="C46" s="189">
        <v>-1.7482198261949595</v>
      </c>
      <c r="D46" s="189">
        <v>-0.25236209067758741</v>
      </c>
      <c r="E46" s="189">
        <v>-0.67472426055682799</v>
      </c>
      <c r="F46" s="189">
        <v>-1.0398125524510498</v>
      </c>
      <c r="G46" s="189">
        <v>-3.6808679145413775E-2</v>
      </c>
      <c r="H46" s="189">
        <v>7.2239907034084005E-2</v>
      </c>
      <c r="I46" s="189">
        <v>3.2733546434570653E-2</v>
      </c>
      <c r="J46" s="189">
        <v>0.18813098708435816</v>
      </c>
      <c r="K46" s="189">
        <v>-8.4355267702844294E-2</v>
      </c>
      <c r="L46" s="189">
        <v>-9.2140980618089507E-3</v>
      </c>
      <c r="M46" s="189">
        <v>-0.52795388767478268</v>
      </c>
      <c r="N46" s="189">
        <v>-1.0079385742530198</v>
      </c>
      <c r="O46" s="189">
        <v>-0.52796587694481723</v>
      </c>
      <c r="P46" s="189">
        <v>-0.17860245511382777</v>
      </c>
      <c r="Q46" s="189">
        <v>-0.22579236604106556</v>
      </c>
      <c r="R46" s="189">
        <v>-0.35199890286975855</v>
      </c>
      <c r="S46" s="189">
        <v>-1.1120645308038384</v>
      </c>
      <c r="T46" s="189">
        <v>-0.33974184731283441</v>
      </c>
      <c r="U46" s="189">
        <v>-0.20507329738147151</v>
      </c>
      <c r="V46" s="189">
        <v>-0.19595310630991025</v>
      </c>
      <c r="W46" s="189">
        <v>-0.56000700711953511</v>
      </c>
      <c r="X46" s="195">
        <v>-17.569453752937221</v>
      </c>
      <c r="Y46" s="189">
        <v>5.2659082406571196</v>
      </c>
      <c r="Z46" s="189">
        <v>0.28841633960747698</v>
      </c>
      <c r="AA46" s="189">
        <v>-5.3668768734616845E-2</v>
      </c>
      <c r="AB46" s="189">
        <v>0.61321829963848717</v>
      </c>
      <c r="AC46" s="189">
        <v>0.19049329966153161</v>
      </c>
      <c r="AD46" s="189">
        <v>4.2585356346694463E-2</v>
      </c>
      <c r="AE46" s="189">
        <v>0.59457086478634724</v>
      </c>
      <c r="AF46" s="189">
        <v>-10.030112100172829</v>
      </c>
      <c r="AG46" s="189">
        <v>-0.19118449130034826</v>
      </c>
      <c r="AH46" s="189">
        <v>-4.8023762708517923</v>
      </c>
      <c r="AI46" s="189">
        <v>0.35995699627479549</v>
      </c>
      <c r="AJ46" s="189">
        <v>0</v>
      </c>
      <c r="AK46" s="199">
        <v>1.4916780307839366</v>
      </c>
    </row>
    <row r="47" spans="1:37" x14ac:dyDescent="0.2">
      <c r="A47" s="193" t="s">
        <v>61</v>
      </c>
      <c r="B47" s="12" t="s">
        <v>23</v>
      </c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95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6"/>
    </row>
    <row r="48" spans="1:37" x14ac:dyDescent="0.2">
      <c r="A48" s="193" t="s">
        <v>61</v>
      </c>
      <c r="B48" s="12" t="s">
        <v>24</v>
      </c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95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6"/>
    </row>
    <row r="49" spans="1:37" x14ac:dyDescent="0.2">
      <c r="A49" s="193" t="s">
        <v>61</v>
      </c>
      <c r="B49" s="12" t="s">
        <v>25</v>
      </c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95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6"/>
    </row>
    <row r="50" spans="1:37" x14ac:dyDescent="0.2">
      <c r="A50" s="193" t="s">
        <v>61</v>
      </c>
      <c r="B50" s="12" t="s">
        <v>26</v>
      </c>
      <c r="C50" s="189">
        <v>2.2748684945966549</v>
      </c>
      <c r="D50" s="189">
        <v>-7.7070070985334027E-2</v>
      </c>
      <c r="E50" s="189">
        <v>-0.97575113322941376</v>
      </c>
      <c r="F50" s="189">
        <v>0</v>
      </c>
      <c r="G50" s="189">
        <v>0</v>
      </c>
      <c r="H50" s="189">
        <v>0.62534075607904427</v>
      </c>
      <c r="I50" s="189">
        <v>3.1421861926967672E-2</v>
      </c>
      <c r="J50" s="189">
        <v>0.71332149711343851</v>
      </c>
      <c r="K50" s="189">
        <v>-1.6502790257983402E-2</v>
      </c>
      <c r="L50" s="189">
        <v>1.4281548235889119E-2</v>
      </c>
      <c r="M50" s="189">
        <v>-0.36793777812730566</v>
      </c>
      <c r="N50" s="189">
        <v>-0.4939620746923945</v>
      </c>
      <c r="O50" s="189">
        <v>8.8667261030515032E-3</v>
      </c>
      <c r="P50" s="189">
        <v>-2.0111170847590398E-2</v>
      </c>
      <c r="Q50" s="189">
        <v>-9.9782502382419258E-2</v>
      </c>
      <c r="R50" s="189">
        <v>-0.13073770867671719</v>
      </c>
      <c r="S50" s="189">
        <v>0.12622268964144084</v>
      </c>
      <c r="T50" s="189">
        <v>0.20149367696040388</v>
      </c>
      <c r="U50" s="189">
        <v>-0.11611037902634891</v>
      </c>
      <c r="V50" s="189">
        <v>1.3329584046551352E-2</v>
      </c>
      <c r="W50" s="189">
        <v>-0.28412949322420289</v>
      </c>
      <c r="X50" s="195">
        <v>-42.537077138443678</v>
      </c>
      <c r="Y50" s="189">
        <v>8.5480404306745577</v>
      </c>
      <c r="Z50" s="189">
        <v>0.14524976806146817</v>
      </c>
      <c r="AA50" s="189">
        <v>0.10263255843749461</v>
      </c>
      <c r="AB50" s="189">
        <v>-0.16187215275783262</v>
      </c>
      <c r="AC50" s="189">
        <v>-0.88008498369000376</v>
      </c>
      <c r="AD50" s="189">
        <v>0.1885238480460997</v>
      </c>
      <c r="AE50" s="189">
        <v>0.40324395053185236</v>
      </c>
      <c r="AF50" s="189">
        <v>19.632656397832392</v>
      </c>
      <c r="AG50" s="189">
        <v>0.23270577132914472</v>
      </c>
      <c r="AH50" s="189">
        <v>-0.52152369314671687</v>
      </c>
      <c r="AI50" s="189">
        <v>0.82134440267975339</v>
      </c>
      <c r="AJ50" s="189">
        <v>0.5910501431219104</v>
      </c>
      <c r="AK50" s="199">
        <v>-1.7074572241550845</v>
      </c>
    </row>
    <row r="51" spans="1:37" x14ac:dyDescent="0.2">
      <c r="A51" s="193" t="s">
        <v>61</v>
      </c>
      <c r="B51" s="12" t="s">
        <v>27</v>
      </c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95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6"/>
    </row>
    <row r="52" spans="1:37" ht="13.5" thickBot="1" x14ac:dyDescent="0.25">
      <c r="A52" s="193" t="s">
        <v>61</v>
      </c>
      <c r="B52" s="13" t="s">
        <v>28</v>
      </c>
      <c r="C52" s="192">
        <v>-0.73935833311479193</v>
      </c>
      <c r="D52" s="192">
        <v>8.4904496378982675E-2</v>
      </c>
      <c r="E52" s="192">
        <v>2.4481452528844705E-2</v>
      </c>
      <c r="F52" s="192">
        <v>0</v>
      </c>
      <c r="G52" s="192">
        <v>0</v>
      </c>
      <c r="H52" s="192">
        <v>-3.6157163617116517E-2</v>
      </c>
      <c r="I52" s="192">
        <v>-2.0639131248205218E-2</v>
      </c>
      <c r="J52" s="192">
        <v>0.5447841992494622</v>
      </c>
      <c r="K52" s="192">
        <v>-3.4862620409070288E-2</v>
      </c>
      <c r="L52" s="192">
        <v>0.21193031976318011</v>
      </c>
      <c r="M52" s="192">
        <v>3.7426230021739837E-3</v>
      </c>
      <c r="N52" s="192">
        <v>1.5882911908365438E-2</v>
      </c>
      <c r="O52" s="192">
        <v>0.15628964245317811</v>
      </c>
      <c r="P52" s="192">
        <v>2.9073715498920905E-2</v>
      </c>
      <c r="Q52" s="192">
        <v>8.6120080006150124E-3</v>
      </c>
      <c r="R52" s="192">
        <v>0.26469412844163021</v>
      </c>
      <c r="S52" s="192">
        <v>-3.8981091006349333E-2</v>
      </c>
      <c r="T52" s="192">
        <v>0.11753485413201537</v>
      </c>
      <c r="U52" s="192">
        <v>5.0512786669894005E-3</v>
      </c>
      <c r="V52" s="192">
        <v>-2.5063207429789541E-2</v>
      </c>
      <c r="W52" s="192">
        <v>1.9947655241894013E-2</v>
      </c>
      <c r="X52" s="196">
        <v>-3.7832834438228105</v>
      </c>
      <c r="Y52" s="192">
        <v>5.0163715061886354</v>
      </c>
      <c r="Z52" s="192">
        <v>3.3419955812632463E-2</v>
      </c>
      <c r="AA52" s="192">
        <v>-1.953531349702109E-5</v>
      </c>
      <c r="AB52" s="192">
        <v>-1.3012719015219387E-2</v>
      </c>
      <c r="AC52" s="192">
        <v>-5.8730194455297813E-2</v>
      </c>
      <c r="AD52" s="192">
        <v>2.4153326945488829E-3</v>
      </c>
      <c r="AE52" s="192">
        <v>7.7840917004878163E-2</v>
      </c>
      <c r="AF52" s="192">
        <v>-0.41873819087767572</v>
      </c>
      <c r="AG52" s="192">
        <v>-5.631077359861103E-2</v>
      </c>
      <c r="AH52" s="192">
        <v>-4.2712086660516846E-2</v>
      </c>
      <c r="AI52" s="192">
        <v>0.53621485407860314</v>
      </c>
      <c r="AJ52" s="192">
        <v>-1.1761410282247975E-2</v>
      </c>
      <c r="AK52" s="200">
        <v>1.2643228165500489</v>
      </c>
    </row>
    <row r="53" spans="1:37" x14ac:dyDescent="0.2">
      <c r="A53" s="193" t="s">
        <v>62</v>
      </c>
      <c r="B53" s="197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94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98"/>
    </row>
    <row r="54" spans="1:37" x14ac:dyDescent="0.2">
      <c r="A54" s="193" t="s">
        <v>62</v>
      </c>
      <c r="B54" s="12" t="s">
        <v>45</v>
      </c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95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6"/>
    </row>
    <row r="55" spans="1:37" x14ac:dyDescent="0.2">
      <c r="A55" s="193" t="s">
        <v>62</v>
      </c>
      <c r="B55" s="12" t="s">
        <v>4</v>
      </c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95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6"/>
    </row>
    <row r="56" spans="1:37" x14ac:dyDescent="0.2">
      <c r="A56" s="193" t="s">
        <v>62</v>
      </c>
      <c r="B56" s="12" t="s">
        <v>16</v>
      </c>
      <c r="C56" s="189">
        <v>0.984239590142306</v>
      </c>
      <c r="D56" s="189">
        <v>-5.2422255858349587E-2</v>
      </c>
      <c r="E56" s="189">
        <v>0.20919754949676506</v>
      </c>
      <c r="F56" s="189">
        <v>-1.4612036468656449</v>
      </c>
      <c r="G56" s="189">
        <v>-8.1659688688882667E-2</v>
      </c>
      <c r="H56" s="189">
        <v>0.17786957952249716</v>
      </c>
      <c r="I56" s="189">
        <v>-2.5537125847212758</v>
      </c>
      <c r="J56" s="189">
        <v>0.19850347233715737</v>
      </c>
      <c r="K56" s="189">
        <v>-4.5046534142485939E-2</v>
      </c>
      <c r="L56" s="189">
        <v>6.1525923390979287E-3</v>
      </c>
      <c r="M56" s="189">
        <v>-4.8434409168569115E-2</v>
      </c>
      <c r="N56" s="189">
        <v>-9.5514790593387744E-2</v>
      </c>
      <c r="O56" s="189">
        <v>-9.8742822534617858E-2</v>
      </c>
      <c r="P56" s="189">
        <v>-5.599545368993164E-2</v>
      </c>
      <c r="Q56" s="189">
        <v>3.4236200779064418E-2</v>
      </c>
      <c r="R56" s="189">
        <v>0.69422974193709486</v>
      </c>
      <c r="S56" s="189">
        <v>-0.77689248312568449</v>
      </c>
      <c r="T56" s="189">
        <v>-8.9856049532014204E-2</v>
      </c>
      <c r="U56" s="189">
        <v>-2.2502151538091542E-2</v>
      </c>
      <c r="V56" s="189">
        <v>-4.9922640391398376E-2</v>
      </c>
      <c r="W56" s="189">
        <v>-0.10550529411034493</v>
      </c>
      <c r="X56" s="195">
        <v>-4.135138658448767E-2</v>
      </c>
      <c r="Y56" s="189">
        <v>0.1578917219772894</v>
      </c>
      <c r="Z56" s="189">
        <v>4.7591051933113922E-2</v>
      </c>
      <c r="AA56" s="189">
        <v>0</v>
      </c>
      <c r="AB56" s="189">
        <v>0</v>
      </c>
      <c r="AC56" s="189">
        <v>0.5925479223927933</v>
      </c>
      <c r="AD56" s="189">
        <v>0</v>
      </c>
      <c r="AE56" s="189">
        <v>0</v>
      </c>
      <c r="AF56" s="189">
        <v>0</v>
      </c>
      <c r="AG56" s="189">
        <v>0.45334852754420285</v>
      </c>
      <c r="AH56" s="189">
        <v>0.86120887644430311</v>
      </c>
      <c r="AI56" s="189">
        <v>1.5180332628494395</v>
      </c>
      <c r="AJ56" s="189">
        <v>0</v>
      </c>
      <c r="AK56" s="199">
        <v>1.9600000000000004</v>
      </c>
    </row>
    <row r="57" spans="1:37" x14ac:dyDescent="0.2">
      <c r="A57" s="193" t="s">
        <v>62</v>
      </c>
      <c r="B57" s="12" t="s">
        <v>17</v>
      </c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95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6"/>
    </row>
    <row r="58" spans="1:37" x14ac:dyDescent="0.2">
      <c r="A58" s="193" t="s">
        <v>62</v>
      </c>
      <c r="B58" s="12" t="s">
        <v>18</v>
      </c>
      <c r="C58" s="189">
        <v>2.9831130825227117</v>
      </c>
      <c r="D58" s="189">
        <v>-0.7531402636008151</v>
      </c>
      <c r="E58" s="189">
        <v>0.3786973361580277</v>
      </c>
      <c r="F58" s="189">
        <v>-4.3056785364549119</v>
      </c>
      <c r="G58" s="189">
        <v>-0.11543758165327775</v>
      </c>
      <c r="H58" s="189">
        <v>0.43224385359582662</v>
      </c>
      <c r="I58" s="189">
        <v>-4.1735271704077572</v>
      </c>
      <c r="J58" s="189">
        <v>0.67163972381670423</v>
      </c>
      <c r="K58" s="189">
        <v>-0.27939289782136756</v>
      </c>
      <c r="L58" s="189">
        <v>-7.4344377180820986E-2</v>
      </c>
      <c r="M58" s="189">
        <v>-0.63325797294541708</v>
      </c>
      <c r="N58" s="189">
        <v>-1.0108993058615141</v>
      </c>
      <c r="O58" s="189">
        <v>-1.0181473564490904</v>
      </c>
      <c r="P58" s="189">
        <v>-0.28198413492300012</v>
      </c>
      <c r="Q58" s="189">
        <v>-0.41217155613107481</v>
      </c>
      <c r="R58" s="189">
        <v>-1.5824780835861727</v>
      </c>
      <c r="S58" s="189">
        <v>-2.6939637438644968</v>
      </c>
      <c r="T58" s="189">
        <v>-0.74339074465847466</v>
      </c>
      <c r="U58" s="189">
        <v>-0.16859791901255428</v>
      </c>
      <c r="V58" s="189">
        <v>-0.27966639993228148</v>
      </c>
      <c r="W58" s="189">
        <v>-0.73009072286264765</v>
      </c>
      <c r="X58" s="195">
        <v>-9.6895368795248871</v>
      </c>
      <c r="Y58" s="189">
        <v>0.10140459933279344</v>
      </c>
      <c r="Z58" s="189">
        <v>6.3832996324901137E-2</v>
      </c>
      <c r="AA58" s="189">
        <v>-8.119297318364007E-4</v>
      </c>
      <c r="AB58" s="189">
        <v>0.24409770418767651</v>
      </c>
      <c r="AC58" s="189">
        <v>1.1355562613101515</v>
      </c>
      <c r="AD58" s="189">
        <v>0</v>
      </c>
      <c r="AE58" s="189">
        <v>0</v>
      </c>
      <c r="AF58" s="189">
        <v>0</v>
      </c>
      <c r="AG58" s="189">
        <v>2.1444005638911094</v>
      </c>
      <c r="AH58" s="189">
        <v>9.9622021094945445E-2</v>
      </c>
      <c r="AI58" s="189">
        <v>0.45883715696348837</v>
      </c>
      <c r="AJ58" s="189">
        <v>0</v>
      </c>
      <c r="AK58" s="199">
        <v>4.4868972926514825</v>
      </c>
    </row>
    <row r="59" spans="1:37" x14ac:dyDescent="0.2">
      <c r="A59" s="193" t="s">
        <v>62</v>
      </c>
      <c r="B59" s="12" t="s">
        <v>19</v>
      </c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95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6"/>
    </row>
    <row r="60" spans="1:37" x14ac:dyDescent="0.2">
      <c r="A60" s="193" t="s">
        <v>62</v>
      </c>
      <c r="B60" s="12" t="s">
        <v>20</v>
      </c>
      <c r="C60" s="189">
        <v>1.3216971195276654</v>
      </c>
      <c r="D60" s="189">
        <v>-0.64477512495498934</v>
      </c>
      <c r="E60" s="189">
        <v>-0.57421789703007153</v>
      </c>
      <c r="F60" s="189">
        <v>-2.1465369441502351</v>
      </c>
      <c r="G60" s="189">
        <v>-5.5033069343251209E-2</v>
      </c>
      <c r="H60" s="189">
        <v>0.20723437593677874</v>
      </c>
      <c r="I60" s="189">
        <v>-0.87601110593315823</v>
      </c>
      <c r="J60" s="189">
        <v>1.5432747971458221</v>
      </c>
      <c r="K60" s="189">
        <v>-0.30197949655130385</v>
      </c>
      <c r="L60" s="189">
        <v>-5.2313292029383396E-2</v>
      </c>
      <c r="M60" s="189">
        <v>-0.96495602330417518</v>
      </c>
      <c r="N60" s="189">
        <v>-1.4119346442717258</v>
      </c>
      <c r="O60" s="189">
        <v>-0.83695983385858663</v>
      </c>
      <c r="P60" s="189">
        <v>-0.30647022729991513</v>
      </c>
      <c r="Q60" s="189">
        <v>-0.46483090620680567</v>
      </c>
      <c r="R60" s="189">
        <v>-0.72972250707085173</v>
      </c>
      <c r="S60" s="189">
        <v>-2.4437641572392854</v>
      </c>
      <c r="T60" s="189">
        <v>-0.60769842283641884</v>
      </c>
      <c r="U60" s="189">
        <v>-0.20416106377120036</v>
      </c>
      <c r="V60" s="189">
        <v>-0.33990642911619584</v>
      </c>
      <c r="W60" s="189">
        <v>-1.0069921881108788</v>
      </c>
      <c r="X60" s="195">
        <v>-20.863014063620803</v>
      </c>
      <c r="Y60" s="189">
        <v>0.82337662076890772</v>
      </c>
      <c r="Z60" s="189">
        <v>0.22111347941743664</v>
      </c>
      <c r="AA60" s="189">
        <v>-4.5636313360074166E-3</v>
      </c>
      <c r="AB60" s="189">
        <v>0.45104533398495228</v>
      </c>
      <c r="AC60" s="189">
        <v>1.5635079724211489</v>
      </c>
      <c r="AD60" s="189">
        <v>2.6379422283037329E-2</v>
      </c>
      <c r="AE60" s="189">
        <v>0.34569591809913952</v>
      </c>
      <c r="AF60" s="189">
        <v>0.47650358236445151</v>
      </c>
      <c r="AG60" s="189">
        <v>-3.6315248252981571</v>
      </c>
      <c r="AH60" s="189">
        <v>-0.16962392184817443</v>
      </c>
      <c r="AI60" s="189">
        <v>0.62486106548914622</v>
      </c>
      <c r="AJ60" s="189">
        <v>0</v>
      </c>
      <c r="AK60" s="199">
        <v>-4.5892083367524972</v>
      </c>
    </row>
    <row r="61" spans="1:37" x14ac:dyDescent="0.2">
      <c r="A61" s="193" t="s">
        <v>62</v>
      </c>
      <c r="B61" s="12" t="s">
        <v>21</v>
      </c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95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6"/>
    </row>
    <row r="62" spans="1:37" x14ac:dyDescent="0.2">
      <c r="A62" s="193" t="s">
        <v>62</v>
      </c>
      <c r="B62" s="12" t="s">
        <v>22</v>
      </c>
      <c r="C62" s="189">
        <v>-4.7533766707249532</v>
      </c>
      <c r="D62" s="189">
        <v>-0.45472791506699939</v>
      </c>
      <c r="E62" s="189">
        <v>-0.66344389712845886</v>
      </c>
      <c r="F62" s="189">
        <v>-1.0663448962730437</v>
      </c>
      <c r="G62" s="189">
        <v>-3.7666938832633161E-2</v>
      </c>
      <c r="H62" s="189">
        <v>0.59411560131296648</v>
      </c>
      <c r="I62" s="189">
        <v>-0.11762790302812365</v>
      </c>
      <c r="J62" s="189">
        <v>1.2920783397307214</v>
      </c>
      <c r="K62" s="189">
        <v>-0.14042521336939529</v>
      </c>
      <c r="L62" s="189">
        <v>6.1461179939082067E-2</v>
      </c>
      <c r="M62" s="189">
        <v>-0.92890289962930583</v>
      </c>
      <c r="N62" s="189">
        <v>-1.5983490257948474</v>
      </c>
      <c r="O62" s="189">
        <v>-0.63733883651590184</v>
      </c>
      <c r="P62" s="189">
        <v>-0.20983574485575629</v>
      </c>
      <c r="Q62" s="189">
        <v>-0.28717596581627769</v>
      </c>
      <c r="R62" s="189">
        <v>-0.4676136259940824</v>
      </c>
      <c r="S62" s="189">
        <v>-1.5232332303813372</v>
      </c>
      <c r="T62" s="189">
        <v>-0.50513194655963378</v>
      </c>
      <c r="U62" s="189">
        <v>-0.21476867868185812</v>
      </c>
      <c r="V62" s="189">
        <v>-0.23434784391972199</v>
      </c>
      <c r="W62" s="189">
        <v>-0.89926420933007511</v>
      </c>
      <c r="X62" s="195">
        <v>-23.672000018434286</v>
      </c>
      <c r="Y62" s="189">
        <v>1.8143579536646179</v>
      </c>
      <c r="Z62" s="189">
        <v>0.18027811194502746</v>
      </c>
      <c r="AA62" s="189">
        <v>3.3202031240343537E-2</v>
      </c>
      <c r="AB62" s="189">
        <v>0.39775215298952959</v>
      </c>
      <c r="AC62" s="189">
        <v>0.99970963215332453</v>
      </c>
      <c r="AD62" s="189">
        <v>1.3948260978865947E-2</v>
      </c>
      <c r="AE62" s="189">
        <v>0.99687985401036339</v>
      </c>
      <c r="AF62" s="189">
        <v>5.582568264772847E-2</v>
      </c>
      <c r="AG62" s="189">
        <v>-0.23277625964031093</v>
      </c>
      <c r="AH62" s="189">
        <v>-0.29110234437729821</v>
      </c>
      <c r="AI62" s="189">
        <v>0.66512703926603267</v>
      </c>
      <c r="AJ62" s="189">
        <v>0</v>
      </c>
      <c r="AK62" s="199">
        <v>2.290657241115782</v>
      </c>
    </row>
    <row r="63" spans="1:37" x14ac:dyDescent="0.2">
      <c r="A63" s="193" t="s">
        <v>62</v>
      </c>
      <c r="B63" s="12" t="s">
        <v>23</v>
      </c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95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6"/>
    </row>
    <row r="64" spans="1:37" x14ac:dyDescent="0.2">
      <c r="A64" s="193" t="s">
        <v>62</v>
      </c>
      <c r="B64" s="12" t="s">
        <v>24</v>
      </c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95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6"/>
    </row>
    <row r="65" spans="1:37" x14ac:dyDescent="0.2">
      <c r="A65" s="193" t="s">
        <v>62</v>
      </c>
      <c r="B65" s="12" t="s">
        <v>25</v>
      </c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95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6"/>
    </row>
    <row r="66" spans="1:37" x14ac:dyDescent="0.2">
      <c r="A66" s="193" t="s">
        <v>62</v>
      </c>
      <c r="B66" s="12" t="s">
        <v>26</v>
      </c>
      <c r="C66" s="189">
        <v>0.10934155386914729</v>
      </c>
      <c r="D66" s="189">
        <v>2.0675260768921122E-2</v>
      </c>
      <c r="E66" s="189">
        <v>-0.86648390735342973</v>
      </c>
      <c r="F66" s="189">
        <v>0</v>
      </c>
      <c r="G66" s="189">
        <v>0</v>
      </c>
      <c r="H66" s="189">
        <v>0.4266026531474485</v>
      </c>
      <c r="I66" s="189">
        <v>2.8269881011674648E-2</v>
      </c>
      <c r="J66" s="189">
        <v>1.1537253237334966</v>
      </c>
      <c r="K66" s="189">
        <v>5.1684797912363134E-2</v>
      </c>
      <c r="L66" s="189">
        <v>-4.7143522779520941E-2</v>
      </c>
      <c r="M66" s="189">
        <v>-0.57445416210130795</v>
      </c>
      <c r="N66" s="189">
        <v>-0.8429378877510898</v>
      </c>
      <c r="O66" s="189">
        <v>4.4649627228583899E-2</v>
      </c>
      <c r="P66" s="189">
        <v>-7.5018508937584161E-2</v>
      </c>
      <c r="Q66" s="189">
        <v>-7.4065128286974868E-2</v>
      </c>
      <c r="R66" s="189">
        <v>7.7839680125052269E-2</v>
      </c>
      <c r="S66" s="189">
        <v>7.4946992463426371E-2</v>
      </c>
      <c r="T66" s="189">
        <v>-0.10236659291209915</v>
      </c>
      <c r="U66" s="189">
        <v>-0.30054689020547876</v>
      </c>
      <c r="V66" s="189">
        <v>-2.0549468538616694E-2</v>
      </c>
      <c r="W66" s="189">
        <v>-0.41959561221696784</v>
      </c>
      <c r="X66" s="195">
        <v>-33.571214538859472</v>
      </c>
      <c r="Y66" s="189">
        <v>5.7780141284092945</v>
      </c>
      <c r="Z66" s="189">
        <v>0.27332629410323439</v>
      </c>
      <c r="AA66" s="189">
        <v>1.0159735893832011E-2</v>
      </c>
      <c r="AB66" s="189">
        <v>-5.9179876766985329E-2</v>
      </c>
      <c r="AC66" s="189">
        <v>-0.29299673212336996</v>
      </c>
      <c r="AD66" s="189">
        <v>6.527301070758057E-2</v>
      </c>
      <c r="AE66" s="189">
        <v>0.85673231191277321</v>
      </c>
      <c r="AF66" s="189">
        <v>0.51484788578053609</v>
      </c>
      <c r="AG66" s="189">
        <v>0.10782112837176233</v>
      </c>
      <c r="AH66" s="189">
        <v>-0.22859611669894309</v>
      </c>
      <c r="AI66" s="189">
        <v>1.5982137085201593</v>
      </c>
      <c r="AJ66" s="189">
        <v>0.27579169077280569</v>
      </c>
      <c r="AK66" s="199">
        <v>1.7296576438570179</v>
      </c>
    </row>
    <row r="67" spans="1:37" x14ac:dyDescent="0.2">
      <c r="A67" s="193" t="s">
        <v>62</v>
      </c>
      <c r="B67" s="12" t="s">
        <v>27</v>
      </c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95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6"/>
    </row>
    <row r="68" spans="1:37" ht="13.5" thickBot="1" x14ac:dyDescent="0.25">
      <c r="A68" s="193" t="s">
        <v>62</v>
      </c>
      <c r="B68" s="13" t="s">
        <v>28</v>
      </c>
      <c r="C68" s="192">
        <v>1.9907061019748484E-2</v>
      </c>
      <c r="D68" s="192">
        <v>9.3255070748834434E-2</v>
      </c>
      <c r="E68" s="192">
        <v>9.8412897315849734E-2</v>
      </c>
      <c r="F68" s="192">
        <v>0</v>
      </c>
      <c r="G68" s="192">
        <v>0</v>
      </c>
      <c r="H68" s="192">
        <v>0.16706120378201561</v>
      </c>
      <c r="I68" s="192">
        <v>3.0670963611869606E-3</v>
      </c>
      <c r="J68" s="192">
        <v>0.17076991423453247</v>
      </c>
      <c r="K68" s="192">
        <v>-1.4011095220699654E-2</v>
      </c>
      <c r="L68" s="192">
        <v>0.15717077581815286</v>
      </c>
      <c r="M68" s="192">
        <v>-0.11380109429973562</v>
      </c>
      <c r="N68" s="192">
        <v>-8.0008021030162968E-2</v>
      </c>
      <c r="O68" s="192">
        <v>6.6525369609925944E-2</v>
      </c>
      <c r="P68" s="192">
        <v>1.0391891247771179E-2</v>
      </c>
      <c r="Q68" s="192">
        <v>-1.706769383022011E-2</v>
      </c>
      <c r="R68" s="192">
        <v>0.1057623000202641</v>
      </c>
      <c r="S68" s="192">
        <v>4.3816196454055073E-2</v>
      </c>
      <c r="T68" s="192">
        <v>7.1269110707658401E-2</v>
      </c>
      <c r="U68" s="192">
        <v>-3.5155589319700364E-2</v>
      </c>
      <c r="V68" s="192">
        <v>-2.0142337174665903E-3</v>
      </c>
      <c r="W68" s="192">
        <v>-8.1670701358339315E-2</v>
      </c>
      <c r="X68" s="196">
        <v>-10.513101020688605</v>
      </c>
      <c r="Y68" s="192">
        <v>2.173456899995454</v>
      </c>
      <c r="Z68" s="192">
        <v>5.3759305025030124E-2</v>
      </c>
      <c r="AA68" s="192">
        <v>1.0075330151344139E-2</v>
      </c>
      <c r="AB68" s="192">
        <v>-1.9362100451639108E-2</v>
      </c>
      <c r="AC68" s="192">
        <v>-0.2968757250097922</v>
      </c>
      <c r="AD68" s="192">
        <v>-2.9875804867403877E-3</v>
      </c>
      <c r="AE68" s="192">
        <v>3.7101675340898144E-2</v>
      </c>
      <c r="AF68" s="192">
        <v>0.16078346145645583</v>
      </c>
      <c r="AG68" s="192">
        <v>6.668104704793848E-2</v>
      </c>
      <c r="AH68" s="192">
        <v>-0.14519484263228027</v>
      </c>
      <c r="AI68" s="192">
        <v>0.47895992684116173</v>
      </c>
      <c r="AJ68" s="192">
        <v>-4.4884065841283016E-4</v>
      </c>
      <c r="AK68" s="200">
        <v>0.26193354868481666</v>
      </c>
    </row>
    <row r="69" spans="1:37" x14ac:dyDescent="0.2">
      <c r="A69" s="193" t="s">
        <v>63</v>
      </c>
      <c r="B69" s="197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94"/>
      <c r="Y69" s="188"/>
      <c r="Z69" s="188"/>
      <c r="AA69" s="188"/>
      <c r="AB69" s="188"/>
      <c r="AC69" s="188"/>
      <c r="AD69" s="188"/>
      <c r="AE69" s="188"/>
      <c r="AF69" s="188"/>
      <c r="AG69" s="188"/>
      <c r="AH69" s="188"/>
      <c r="AI69" s="188"/>
      <c r="AJ69" s="188"/>
      <c r="AK69" s="198"/>
    </row>
    <row r="70" spans="1:37" x14ac:dyDescent="0.2">
      <c r="A70" s="193" t="s">
        <v>63</v>
      </c>
      <c r="B70" s="12" t="s">
        <v>45</v>
      </c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95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89"/>
      <c r="AK70" s="6"/>
    </row>
    <row r="71" spans="1:37" x14ac:dyDescent="0.2">
      <c r="A71" s="193" t="s">
        <v>63</v>
      </c>
      <c r="B71" s="12" t="s">
        <v>4</v>
      </c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95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6"/>
    </row>
    <row r="72" spans="1:37" x14ac:dyDescent="0.2">
      <c r="A72" s="193" t="s">
        <v>63</v>
      </c>
      <c r="B72" s="12" t="s">
        <v>16</v>
      </c>
      <c r="C72" s="189">
        <v>0.86757375190083807</v>
      </c>
      <c r="D72" s="189">
        <v>-0.15459216268431653</v>
      </c>
      <c r="E72" s="189">
        <v>4.5546808244865344E-2</v>
      </c>
      <c r="F72" s="189">
        <v>-1.7465274358985816</v>
      </c>
      <c r="G72" s="189">
        <v>-7.144322906737087E-2</v>
      </c>
      <c r="H72" s="189">
        <v>9.6668249740505807E-4</v>
      </c>
      <c r="I72" s="189">
        <v>-2.9212210378730461</v>
      </c>
      <c r="J72" s="189">
        <v>0.2188065716104162</v>
      </c>
      <c r="K72" s="189">
        <v>-0.10342426011296979</v>
      </c>
      <c r="L72" s="189">
        <v>-0.11303432799631641</v>
      </c>
      <c r="M72" s="189">
        <v>-0.22447667550504669</v>
      </c>
      <c r="N72" s="189">
        <v>-0.3376072347126633</v>
      </c>
      <c r="O72" s="189">
        <v>-0.13144672075933128</v>
      </c>
      <c r="P72" s="189">
        <v>-8.0784921897176787E-2</v>
      </c>
      <c r="Q72" s="189">
        <v>-8.0192568667847963E-2</v>
      </c>
      <c r="R72" s="189">
        <v>0.61178724788002192</v>
      </c>
      <c r="S72" s="189">
        <v>-1.1334706294827068</v>
      </c>
      <c r="T72" s="189">
        <v>-0.22545415143841785</v>
      </c>
      <c r="U72" s="189">
        <v>-3.8638989029276205E-2</v>
      </c>
      <c r="V72" s="189">
        <v>-0.13445873150007359</v>
      </c>
      <c r="W72" s="189">
        <v>-0.21989263538594139</v>
      </c>
      <c r="X72" s="195">
        <v>-1.0879388945983024</v>
      </c>
      <c r="Y72" s="189">
        <v>0.11371530360141474</v>
      </c>
      <c r="Z72" s="189">
        <v>4.0639916612373192E-2</v>
      </c>
      <c r="AA72" s="189">
        <v>0</v>
      </c>
      <c r="AB72" s="189">
        <v>0</v>
      </c>
      <c r="AC72" s="189">
        <v>0.56812523022303518</v>
      </c>
      <c r="AD72" s="189">
        <v>0</v>
      </c>
      <c r="AE72" s="189">
        <v>0</v>
      </c>
      <c r="AF72" s="189">
        <v>0</v>
      </c>
      <c r="AG72" s="189">
        <v>0.35346602470968769</v>
      </c>
      <c r="AH72" s="189">
        <v>2.56315373189855</v>
      </c>
      <c r="AI72" s="189">
        <v>1.4999711524347488</v>
      </c>
      <c r="AJ72" s="189">
        <v>0</v>
      </c>
      <c r="AK72" s="199">
        <v>1.7600000000000002</v>
      </c>
    </row>
    <row r="73" spans="1:37" x14ac:dyDescent="0.2">
      <c r="A73" s="193" t="s">
        <v>63</v>
      </c>
      <c r="B73" s="12" t="s">
        <v>17</v>
      </c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95"/>
      <c r="Y73" s="189"/>
      <c r="Z73" s="189"/>
      <c r="AA73" s="189"/>
      <c r="AB73" s="189"/>
      <c r="AC73" s="189"/>
      <c r="AD73" s="189"/>
      <c r="AE73" s="189"/>
      <c r="AF73" s="189"/>
      <c r="AG73" s="189"/>
      <c r="AH73" s="189"/>
      <c r="AI73" s="189"/>
      <c r="AJ73" s="189"/>
      <c r="AK73" s="6"/>
    </row>
    <row r="74" spans="1:37" x14ac:dyDescent="0.2">
      <c r="A74" s="193" t="s">
        <v>63</v>
      </c>
      <c r="B74" s="12" t="s">
        <v>18</v>
      </c>
      <c r="C74" s="189">
        <v>2.570563518735983</v>
      </c>
      <c r="D74" s="189">
        <v>-0.47815327357621573</v>
      </c>
      <c r="E74" s="189">
        <v>0.56141468932802652</v>
      </c>
      <c r="F74" s="189">
        <v>-3.4064742564108403</v>
      </c>
      <c r="G74" s="189">
        <v>-0.12565396639120802</v>
      </c>
      <c r="H74" s="189">
        <v>0.58594685759548137</v>
      </c>
      <c r="I74" s="189">
        <v>-3.31203974378883</v>
      </c>
      <c r="J74" s="189">
        <v>0.68776907466134185</v>
      </c>
      <c r="K74" s="189">
        <v>-0.2158928687305115</v>
      </c>
      <c r="L74" s="189">
        <v>-6.5452273538086914E-3</v>
      </c>
      <c r="M74" s="189">
        <v>-0.27457926270772814</v>
      </c>
      <c r="N74" s="189">
        <v>-0.50094434079262262</v>
      </c>
      <c r="O74" s="189">
        <v>-0.82700064490855629</v>
      </c>
      <c r="P74" s="189">
        <v>-0.23226893637384904</v>
      </c>
      <c r="Q74" s="189">
        <v>-0.23438562020341158</v>
      </c>
      <c r="R74" s="189">
        <v>-1.2693351226869458</v>
      </c>
      <c r="S74" s="189">
        <v>-1.9963090848078213</v>
      </c>
      <c r="T74" s="189">
        <v>-0.54171865364415073</v>
      </c>
      <c r="U74" s="189">
        <v>-9.418437603076435E-2</v>
      </c>
      <c r="V74" s="189">
        <v>-0.13530617891335972</v>
      </c>
      <c r="W74" s="189">
        <v>-0.38291818313805592</v>
      </c>
      <c r="X74" s="195">
        <v>-3.7611763482470977</v>
      </c>
      <c r="Y74" s="189">
        <v>0.11967574368139638</v>
      </c>
      <c r="Z74" s="189">
        <v>3.5367986721319758E-2</v>
      </c>
      <c r="AA74" s="189">
        <v>-8.1192352209626996E-4</v>
      </c>
      <c r="AB74" s="189">
        <v>0.23142421737469326</v>
      </c>
      <c r="AC74" s="189">
        <v>1.137554519629985</v>
      </c>
      <c r="AD74" s="189">
        <v>1.5207931701382099E-2</v>
      </c>
      <c r="AE74" s="189">
        <v>2.2976571633795895E-2</v>
      </c>
      <c r="AF74" s="189">
        <v>0</v>
      </c>
      <c r="AG74" s="189">
        <v>1.5851137105449309</v>
      </c>
      <c r="AH74" s="189">
        <v>-1.9580023933219666</v>
      </c>
      <c r="AI74" s="189">
        <v>0.71260520050430287</v>
      </c>
      <c r="AJ74" s="189">
        <v>0</v>
      </c>
      <c r="AK74" s="199">
        <v>3.8449839846802512</v>
      </c>
    </row>
    <row r="75" spans="1:37" x14ac:dyDescent="0.2">
      <c r="A75" s="193" t="s">
        <v>63</v>
      </c>
      <c r="B75" s="12" t="s">
        <v>19</v>
      </c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95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189"/>
      <c r="AJ75" s="189"/>
      <c r="AK75" s="6"/>
    </row>
    <row r="76" spans="1:37" x14ac:dyDescent="0.2">
      <c r="A76" s="193" t="s">
        <v>63</v>
      </c>
      <c r="B76" s="12" t="s">
        <v>20</v>
      </c>
      <c r="C76" s="189">
        <v>4.0082014003978674</v>
      </c>
      <c r="D76" s="189">
        <v>-0.72276750801468159</v>
      </c>
      <c r="E76" s="189">
        <v>-0.41139161371140531</v>
      </c>
      <c r="F76" s="189">
        <v>-2.7444886147802792</v>
      </c>
      <c r="G76" s="189">
        <v>-5.5009651211266448E-2</v>
      </c>
      <c r="H76" s="189">
        <v>7.1723294671003579E-2</v>
      </c>
      <c r="I76" s="189">
        <v>-1.4427916647586247</v>
      </c>
      <c r="J76" s="189">
        <v>0.99727282627646097</v>
      </c>
      <c r="K76" s="189">
        <v>-0.19588988997114709</v>
      </c>
      <c r="L76" s="189">
        <v>4.1495739473951909E-2</v>
      </c>
      <c r="M76" s="189">
        <v>-0.95256596946471772</v>
      </c>
      <c r="N76" s="189">
        <v>-1.3642343328300703</v>
      </c>
      <c r="O76" s="189">
        <v>-0.82655594631388163</v>
      </c>
      <c r="P76" s="189">
        <v>-0.25506393922741044</v>
      </c>
      <c r="Q76" s="189">
        <v>-0.43682215285517234</v>
      </c>
      <c r="R76" s="189">
        <v>-0.6542775011075399</v>
      </c>
      <c r="S76" s="189">
        <v>-2.6127314551452052</v>
      </c>
      <c r="T76" s="189">
        <v>-0.50460613585352698</v>
      </c>
      <c r="U76" s="189">
        <v>-0.19446937752438109</v>
      </c>
      <c r="V76" s="189">
        <v>-0.32541505031950507</v>
      </c>
      <c r="W76" s="189">
        <v>-0.99767595748835669</v>
      </c>
      <c r="X76" s="195">
        <v>-22.5555853795045</v>
      </c>
      <c r="Y76" s="189">
        <v>0.55979812634554316</v>
      </c>
      <c r="Z76" s="189">
        <v>0.28113458746373332</v>
      </c>
      <c r="AA76" s="189">
        <v>3.4261087582947512E-2</v>
      </c>
      <c r="AB76" s="189">
        <v>0.41860305716339419</v>
      </c>
      <c r="AC76" s="189">
        <v>1.4251555498807571</v>
      </c>
      <c r="AD76" s="189">
        <v>1.6513139599328267E-2</v>
      </c>
      <c r="AE76" s="189">
        <v>0.24195370841446637</v>
      </c>
      <c r="AF76" s="189">
        <v>0.50876502314029415</v>
      </c>
      <c r="AG76" s="189">
        <v>-2.8405592310130809</v>
      </c>
      <c r="AH76" s="189">
        <v>0.29207312403930064</v>
      </c>
      <c r="AI76" s="189">
        <v>0.42712445778292718</v>
      </c>
      <c r="AJ76" s="189">
        <v>0</v>
      </c>
      <c r="AK76" s="199">
        <v>-5.012104991312305</v>
      </c>
    </row>
    <row r="77" spans="1:37" x14ac:dyDescent="0.2">
      <c r="A77" s="193" t="s">
        <v>63</v>
      </c>
      <c r="B77" s="12" t="s">
        <v>21</v>
      </c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95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6"/>
    </row>
    <row r="78" spans="1:37" x14ac:dyDescent="0.2">
      <c r="A78" s="193" t="s">
        <v>63</v>
      </c>
      <c r="B78" s="12" t="s">
        <v>22</v>
      </c>
      <c r="C78" s="189">
        <v>-6.7515330416562813</v>
      </c>
      <c r="D78" s="189">
        <v>-0.55456586597783164</v>
      </c>
      <c r="E78" s="189">
        <v>-0.8322718721178588</v>
      </c>
      <c r="F78" s="189">
        <v>-1.0333966473749276</v>
      </c>
      <c r="G78" s="189">
        <v>-3.7652263514030067E-2</v>
      </c>
      <c r="H78" s="189">
        <v>0.65009454075236128</v>
      </c>
      <c r="I78" s="189">
        <v>-3.360879099571186E-2</v>
      </c>
      <c r="J78" s="189">
        <v>1.5856484104169417</v>
      </c>
      <c r="K78" s="189">
        <v>-0.19363674886176763</v>
      </c>
      <c r="L78" s="189">
        <v>7.4497193113683524E-2</v>
      </c>
      <c r="M78" s="189">
        <v>-0.97159755706369855</v>
      </c>
      <c r="N78" s="189">
        <v>-1.6290396780094716</v>
      </c>
      <c r="O78" s="189">
        <v>-0.82193123341065699</v>
      </c>
      <c r="P78" s="189">
        <v>-0.2562680648792357</v>
      </c>
      <c r="Q78" s="189">
        <v>-0.32288371073206379</v>
      </c>
      <c r="R78" s="189">
        <v>-0.8090626716381113</v>
      </c>
      <c r="S78" s="189">
        <v>-1.6151167030236191</v>
      </c>
      <c r="T78" s="189">
        <v>-0.53972127694522798</v>
      </c>
      <c r="U78" s="189">
        <v>-0.26591193939428348</v>
      </c>
      <c r="V78" s="189">
        <v>-0.30939039356917619</v>
      </c>
      <c r="W78" s="189">
        <v>-0.95742393245106672</v>
      </c>
      <c r="X78" s="195">
        <v>-25.030025550456124</v>
      </c>
      <c r="Y78" s="189">
        <v>2.0058175086402521</v>
      </c>
      <c r="Z78" s="189">
        <v>0.21952029628964703</v>
      </c>
      <c r="AA78" s="189">
        <v>-3.9661425219616277E-2</v>
      </c>
      <c r="AB78" s="189">
        <v>0.52262175381401399</v>
      </c>
      <c r="AC78" s="189">
        <v>1.1452741497145071</v>
      </c>
      <c r="AD78" s="189">
        <v>3.9415473674703459E-3</v>
      </c>
      <c r="AE78" s="189">
        <v>0.93507910884899825</v>
      </c>
      <c r="AF78" s="189">
        <v>9.9917569862918887E-2</v>
      </c>
      <c r="AG78" s="189">
        <v>-0.36895458400062403</v>
      </c>
      <c r="AH78" s="189">
        <v>-9.9809269345648932E-2</v>
      </c>
      <c r="AI78" s="189">
        <v>0.90158982381122632</v>
      </c>
      <c r="AJ78" s="189">
        <v>0</v>
      </c>
      <c r="AK78" s="199">
        <v>3.2111756976646477</v>
      </c>
    </row>
    <row r="79" spans="1:37" x14ac:dyDescent="0.2">
      <c r="A79" s="193" t="s">
        <v>63</v>
      </c>
      <c r="B79" s="12" t="s">
        <v>23</v>
      </c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95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6"/>
    </row>
    <row r="80" spans="1:37" x14ac:dyDescent="0.2">
      <c r="A80" s="193" t="s">
        <v>63</v>
      </c>
      <c r="B80" s="12" t="s">
        <v>24</v>
      </c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95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6"/>
    </row>
    <row r="81" spans="1:37" x14ac:dyDescent="0.2">
      <c r="A81" s="193" t="s">
        <v>63</v>
      </c>
      <c r="B81" s="12" t="s">
        <v>25</v>
      </c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95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6"/>
    </row>
    <row r="82" spans="1:37" x14ac:dyDescent="0.2">
      <c r="A82" s="193" t="s">
        <v>63</v>
      </c>
      <c r="B82" s="12" t="s">
        <v>26</v>
      </c>
      <c r="C82" s="189">
        <v>1.4995882722458886E-3</v>
      </c>
      <c r="D82" s="189">
        <v>2.8993764243987474E-2</v>
      </c>
      <c r="E82" s="189">
        <v>-0.91255475513518514</v>
      </c>
      <c r="F82" s="189">
        <v>-2.7515031915716075E-2</v>
      </c>
      <c r="G82" s="189">
        <v>0</v>
      </c>
      <c r="H82" s="189">
        <v>4.4725211633685813E-2</v>
      </c>
      <c r="I82" s="189">
        <v>2.2318327114479987E-2</v>
      </c>
      <c r="J82" s="189">
        <v>1.1743177436430003</v>
      </c>
      <c r="K82" s="189">
        <v>1.9098057992903428E-2</v>
      </c>
      <c r="L82" s="189">
        <v>3.8192347160618922E-2</v>
      </c>
      <c r="M82" s="189">
        <v>-0.80126882791377807</v>
      </c>
      <c r="N82" s="189">
        <v>-1.1929793787419363</v>
      </c>
      <c r="O82" s="189">
        <v>5.918182718834597E-3</v>
      </c>
      <c r="P82" s="189">
        <v>-0.10179335925180988</v>
      </c>
      <c r="Q82" s="189">
        <v>-0.1102687440163963</v>
      </c>
      <c r="R82" s="189">
        <v>-1.0576186647581309E-2</v>
      </c>
      <c r="S82" s="189">
        <v>-1.7750467887013954E-2</v>
      </c>
      <c r="T82" s="189">
        <v>-0.22238840553452266</v>
      </c>
      <c r="U82" s="189">
        <v>-0.31367554671829057</v>
      </c>
      <c r="V82" s="189">
        <v>-4.4820109180608692E-2</v>
      </c>
      <c r="W82" s="189">
        <v>-0.68483308058792447</v>
      </c>
      <c r="X82" s="195">
        <v>-38.743309588870048</v>
      </c>
      <c r="Y82" s="189">
        <v>5.4662988311446075</v>
      </c>
      <c r="Z82" s="189">
        <v>0.24564524020222867</v>
      </c>
      <c r="AA82" s="189">
        <v>4.0489918377294251E-2</v>
      </c>
      <c r="AB82" s="189">
        <v>0.10378648225169274</v>
      </c>
      <c r="AC82" s="189">
        <v>-0.30195113867649503</v>
      </c>
      <c r="AD82" s="189">
        <v>8.2890652223548481E-2</v>
      </c>
      <c r="AE82" s="189">
        <v>1.1030303133729191</v>
      </c>
      <c r="AF82" s="189">
        <v>0.51424464488473776</v>
      </c>
      <c r="AG82" s="189">
        <v>0.10599842795915401</v>
      </c>
      <c r="AH82" s="189">
        <v>-0.63080570456931384</v>
      </c>
      <c r="AI82" s="189">
        <v>1.5956395056664516</v>
      </c>
      <c r="AJ82" s="189">
        <v>0.29247451113825174</v>
      </c>
      <c r="AK82" s="199">
        <v>1.458659981929971</v>
      </c>
    </row>
    <row r="83" spans="1:37" x14ac:dyDescent="0.2">
      <c r="A83" s="193" t="s">
        <v>63</v>
      </c>
      <c r="B83" s="12" t="s">
        <v>27</v>
      </c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95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6"/>
    </row>
    <row r="84" spans="1:37" ht="13.5" thickBot="1" x14ac:dyDescent="0.25">
      <c r="A84" s="193" t="s">
        <v>63</v>
      </c>
      <c r="B84" s="13" t="s">
        <v>28</v>
      </c>
      <c r="C84" s="192">
        <v>6.8258569540946834E-2</v>
      </c>
      <c r="D84" s="192">
        <v>0.10296131156766974</v>
      </c>
      <c r="E84" s="192">
        <v>4.7409010787545003E-2</v>
      </c>
      <c r="F84" s="192">
        <v>0</v>
      </c>
      <c r="G84" s="192">
        <v>0</v>
      </c>
      <c r="H84" s="192">
        <v>0.21612940113570467</v>
      </c>
      <c r="I84" s="192">
        <v>1.048639329108016E-2</v>
      </c>
      <c r="J84" s="192">
        <v>0.94578402956893903</v>
      </c>
      <c r="K84" s="192">
        <v>-1.4413873969586488E-3</v>
      </c>
      <c r="L84" s="192">
        <v>9.270587548666076E-2</v>
      </c>
      <c r="M84" s="192">
        <v>-9.6557218985058479E-2</v>
      </c>
      <c r="N84" s="192">
        <v>-7.0718171479406566E-2</v>
      </c>
      <c r="O84" s="192">
        <v>0.17820735799398846</v>
      </c>
      <c r="P84" s="192">
        <v>1.3869582433576721E-2</v>
      </c>
      <c r="Q84" s="192">
        <v>2.4246718399428824E-3</v>
      </c>
      <c r="R84" s="192">
        <v>0.23944738858690418</v>
      </c>
      <c r="S84" s="192">
        <v>4.5419338208243509E-2</v>
      </c>
      <c r="T84" s="192">
        <v>0.19662565626422768</v>
      </c>
      <c r="U84" s="192">
        <v>-3.2997412323034048E-2</v>
      </c>
      <c r="V84" s="192">
        <v>-2.4323606052107677E-2</v>
      </c>
      <c r="W84" s="192">
        <v>-5.3756378565420149E-2</v>
      </c>
      <c r="X84" s="196">
        <v>-13.042146471428413</v>
      </c>
      <c r="Y84" s="192">
        <v>3.1631935989911142</v>
      </c>
      <c r="Z84" s="192">
        <v>8.2470987724883149E-2</v>
      </c>
      <c r="AA84" s="192">
        <v>1.4672749787385544E-2</v>
      </c>
      <c r="AB84" s="192">
        <v>7.9360968824186084E-2</v>
      </c>
      <c r="AC84" s="192">
        <v>-8.7987292196560318E-2</v>
      </c>
      <c r="AD84" s="192">
        <v>2.75151247911435E-2</v>
      </c>
      <c r="AE84" s="192">
        <v>0.23039610726585824</v>
      </c>
      <c r="AF84" s="192">
        <v>8.9440095456581492E-2</v>
      </c>
      <c r="AG84" s="192">
        <v>0.11262311337312658</v>
      </c>
      <c r="AH84" s="192">
        <v>0.25314249789097532</v>
      </c>
      <c r="AI84" s="192">
        <v>0.90737228040762119</v>
      </c>
      <c r="AJ84" s="192">
        <v>2.3236377425678079E-2</v>
      </c>
      <c r="AK84" s="200">
        <v>0.17970824867199386</v>
      </c>
    </row>
    <row r="85" spans="1:37" x14ac:dyDescent="0.2">
      <c r="A85" s="193" t="s">
        <v>64</v>
      </c>
      <c r="B85" s="197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94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98"/>
    </row>
    <row r="86" spans="1:37" x14ac:dyDescent="0.2">
      <c r="A86" s="193" t="s">
        <v>64</v>
      </c>
      <c r="B86" s="12" t="s">
        <v>45</v>
      </c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95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6"/>
    </row>
    <row r="87" spans="1:37" x14ac:dyDescent="0.2">
      <c r="A87" s="193" t="s">
        <v>64</v>
      </c>
      <c r="B87" s="12" t="s">
        <v>4</v>
      </c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95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6"/>
    </row>
    <row r="88" spans="1:37" x14ac:dyDescent="0.2">
      <c r="A88" s="193" t="s">
        <v>64</v>
      </c>
      <c r="B88" s="12" t="s">
        <v>16</v>
      </c>
      <c r="C88" s="189">
        <v>1.0168591093096957</v>
      </c>
      <c r="D88" s="189">
        <v>-0.16031028348519216</v>
      </c>
      <c r="E88" s="189">
        <v>0.21396407594099509</v>
      </c>
      <c r="F88" s="189">
        <v>-1.5580408116283389</v>
      </c>
      <c r="G88" s="189">
        <v>-7.5471634629951462E-2</v>
      </c>
      <c r="H88" s="189">
        <v>0.17641955577638946</v>
      </c>
      <c r="I88" s="189">
        <v>-2.674231551139469</v>
      </c>
      <c r="J88" s="189">
        <v>0.2261637922529908</v>
      </c>
      <c r="K88" s="189">
        <v>-1.9691890555989522E-2</v>
      </c>
      <c r="L88" s="189">
        <v>-1.2418832929818935E-2</v>
      </c>
      <c r="M88" s="189">
        <v>-0.16569213859003185</v>
      </c>
      <c r="N88" s="189">
        <v>-0.27158645730522224</v>
      </c>
      <c r="O88" s="189">
        <v>-0.17952718867566553</v>
      </c>
      <c r="P88" s="189">
        <v>-9.5631436281022886E-2</v>
      </c>
      <c r="Q88" s="189">
        <v>-3.8019589480361438E-2</v>
      </c>
      <c r="R88" s="189">
        <v>0.50656975288455275</v>
      </c>
      <c r="S88" s="189">
        <v>-0.90608746368982462</v>
      </c>
      <c r="T88" s="189">
        <v>-0.17637372199329571</v>
      </c>
      <c r="U88" s="189">
        <v>-2.245463087573607E-2</v>
      </c>
      <c r="V88" s="189">
        <v>2.5683976222004024E-3</v>
      </c>
      <c r="W88" s="189">
        <v>-0.23633848676479596</v>
      </c>
      <c r="X88" s="195">
        <v>-1.7558820564228199</v>
      </c>
      <c r="Y88" s="189">
        <v>0.1477028155535926</v>
      </c>
      <c r="Z88" s="189">
        <v>3.2603977128090204E-2</v>
      </c>
      <c r="AA88" s="189">
        <v>0</v>
      </c>
      <c r="AB88" s="189">
        <v>0</v>
      </c>
      <c r="AC88" s="189">
        <v>0.57917250274158305</v>
      </c>
      <c r="AD88" s="189">
        <v>0</v>
      </c>
      <c r="AE88" s="189">
        <v>0</v>
      </c>
      <c r="AF88" s="189">
        <v>0</v>
      </c>
      <c r="AG88" s="189">
        <v>0.48823263739441725</v>
      </c>
      <c r="AH88" s="189">
        <v>0.62437266697051208</v>
      </c>
      <c r="AI88" s="189">
        <v>1.3670687494246736</v>
      </c>
      <c r="AJ88" s="189">
        <v>0</v>
      </c>
      <c r="AK88" s="199">
        <v>1.9800000000000006</v>
      </c>
    </row>
    <row r="89" spans="1:37" x14ac:dyDescent="0.2">
      <c r="A89" s="193" t="s">
        <v>64</v>
      </c>
      <c r="B89" s="12" t="s">
        <v>17</v>
      </c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95"/>
      <c r="Y89" s="189"/>
      <c r="Z89" s="189"/>
      <c r="AA89" s="189"/>
      <c r="AB89" s="189"/>
      <c r="AC89" s="189"/>
      <c r="AD89" s="189"/>
      <c r="AE89" s="189"/>
      <c r="AF89" s="189"/>
      <c r="AG89" s="189"/>
      <c r="AH89" s="189"/>
      <c r="AI89" s="189"/>
      <c r="AJ89" s="189"/>
      <c r="AK89" s="6"/>
    </row>
    <row r="90" spans="1:37" x14ac:dyDescent="0.2">
      <c r="A90" s="193" t="s">
        <v>64</v>
      </c>
      <c r="B90" s="12" t="s">
        <v>18</v>
      </c>
      <c r="C90" s="189">
        <v>3.395032400975972</v>
      </c>
      <c r="D90" s="189">
        <v>-0.57873624181199346</v>
      </c>
      <c r="E90" s="189">
        <v>0.36979097328191091</v>
      </c>
      <c r="F90" s="189">
        <v>-4.2789485503988738</v>
      </c>
      <c r="G90" s="189">
        <v>-0.1215329169322039</v>
      </c>
      <c r="H90" s="189">
        <v>0.4415468773941833</v>
      </c>
      <c r="I90" s="189">
        <v>-4.2836309175058584</v>
      </c>
      <c r="J90" s="189">
        <v>0.64511413340190749</v>
      </c>
      <c r="K90" s="189">
        <v>-0.27751921125054702</v>
      </c>
      <c r="L90" s="189">
        <v>-6.2094716734007127E-2</v>
      </c>
      <c r="M90" s="189">
        <v>-0.55433037776837901</v>
      </c>
      <c r="N90" s="189">
        <v>-0.8446295091598901</v>
      </c>
      <c r="O90" s="189">
        <v>-0.91356453261733472</v>
      </c>
      <c r="P90" s="189">
        <v>-0.23905903745080725</v>
      </c>
      <c r="Q90" s="189">
        <v>-0.33084542392493188</v>
      </c>
      <c r="R90" s="189">
        <v>-1.281182463200552</v>
      </c>
      <c r="S90" s="189">
        <v>-2.6848891960900758</v>
      </c>
      <c r="T90" s="189">
        <v>-0.67620414356347114</v>
      </c>
      <c r="U90" s="189">
        <v>-0.13490457468668071</v>
      </c>
      <c r="V90" s="189">
        <v>-0.32872222710942101</v>
      </c>
      <c r="W90" s="189">
        <v>-0.64048149488372363</v>
      </c>
      <c r="X90" s="195">
        <v>-15.738257863381772</v>
      </c>
      <c r="Y90" s="189">
        <v>0.16367919756201149</v>
      </c>
      <c r="Z90" s="189">
        <v>7.7208068117675221E-2</v>
      </c>
      <c r="AA90" s="189">
        <v>-8.0424100331522269E-4</v>
      </c>
      <c r="AB90" s="189">
        <v>0.25410946076277557</v>
      </c>
      <c r="AC90" s="189">
        <v>1.2094254767564778</v>
      </c>
      <c r="AD90" s="189">
        <v>2.3739976869108705E-2</v>
      </c>
      <c r="AE90" s="189">
        <v>0</v>
      </c>
      <c r="AF90" s="189">
        <v>0</v>
      </c>
      <c r="AG90" s="189">
        <v>1.7339018689109604</v>
      </c>
      <c r="AH90" s="189">
        <v>-5.6271944331900081E-2</v>
      </c>
      <c r="AI90" s="189">
        <v>0.60063950701481383</v>
      </c>
      <c r="AJ90" s="189">
        <v>0</v>
      </c>
      <c r="AK90" s="199">
        <v>4.4592268479184369</v>
      </c>
    </row>
    <row r="91" spans="1:37" x14ac:dyDescent="0.2">
      <c r="A91" s="193" t="s">
        <v>64</v>
      </c>
      <c r="B91" s="12" t="s">
        <v>19</v>
      </c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95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6"/>
    </row>
    <row r="92" spans="1:37" x14ac:dyDescent="0.2">
      <c r="A92" s="193" t="s">
        <v>64</v>
      </c>
      <c r="B92" s="12" t="s">
        <v>20</v>
      </c>
      <c r="C92" s="189">
        <v>0.35935640056473961</v>
      </c>
      <c r="D92" s="189">
        <v>-0.74975604120779438</v>
      </c>
      <c r="E92" s="189">
        <v>-0.58703322143361159</v>
      </c>
      <c r="F92" s="189">
        <v>-2.0656924459820969</v>
      </c>
      <c r="G92" s="189">
        <v>-5.4442293206618461E-2</v>
      </c>
      <c r="H92" s="189">
        <v>0.18718557298737171</v>
      </c>
      <c r="I92" s="189">
        <v>-0.62957095045735234</v>
      </c>
      <c r="J92" s="189">
        <v>1.3965439096796848</v>
      </c>
      <c r="K92" s="189">
        <v>-0.29458295189814032</v>
      </c>
      <c r="L92" s="189">
        <v>-0.1078537114371716</v>
      </c>
      <c r="M92" s="189">
        <v>-0.97193066032864195</v>
      </c>
      <c r="N92" s="189">
        <v>-1.4852144409765327</v>
      </c>
      <c r="O92" s="189">
        <v>-0.93017790218204488</v>
      </c>
      <c r="P92" s="189">
        <v>-0.32118107396172024</v>
      </c>
      <c r="Q92" s="189">
        <v>-0.4979943466930431</v>
      </c>
      <c r="R92" s="189">
        <v>-0.9480834305005672</v>
      </c>
      <c r="S92" s="189">
        <v>-2.3657216619415666</v>
      </c>
      <c r="T92" s="189">
        <v>-0.7019746990656992</v>
      </c>
      <c r="U92" s="189">
        <v>-0.25314660416203172</v>
      </c>
      <c r="V92" s="189">
        <v>-0.35366553931956707</v>
      </c>
      <c r="W92" s="189">
        <v>-1.032600694287068</v>
      </c>
      <c r="X92" s="195">
        <v>-15.809173644078108</v>
      </c>
      <c r="Y92" s="189">
        <v>0.88563754826935104</v>
      </c>
      <c r="Z92" s="189">
        <v>0.22074523917371366</v>
      </c>
      <c r="AA92" s="189">
        <v>-4.5146410739363213E-3</v>
      </c>
      <c r="AB92" s="189">
        <v>0.36790237634157308</v>
      </c>
      <c r="AC92" s="189">
        <v>1.4122276601582966</v>
      </c>
      <c r="AD92" s="189">
        <v>2.302297518156686E-3</v>
      </c>
      <c r="AE92" s="189">
        <v>0.3446722976147959</v>
      </c>
      <c r="AF92" s="189">
        <v>0.43315384602102946</v>
      </c>
      <c r="AG92" s="189">
        <v>-3.2941630090193454</v>
      </c>
      <c r="AH92" s="189">
        <v>1.9571620771464098</v>
      </c>
      <c r="AI92" s="189">
        <v>0.5399185038113794</v>
      </c>
      <c r="AJ92" s="189">
        <v>0</v>
      </c>
      <c r="AK92" s="199">
        <v>-4.4460555388734591</v>
      </c>
    </row>
    <row r="93" spans="1:37" x14ac:dyDescent="0.2">
      <c r="A93" s="193" t="s">
        <v>64</v>
      </c>
      <c r="B93" s="12" t="s">
        <v>21</v>
      </c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95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6"/>
    </row>
    <row r="94" spans="1:37" x14ac:dyDescent="0.2">
      <c r="A94" s="193" t="s">
        <v>64</v>
      </c>
      <c r="B94" s="12" t="s">
        <v>22</v>
      </c>
      <c r="C94" s="189">
        <v>-4.2820852311418482</v>
      </c>
      <c r="D94" s="189">
        <v>-0.44419693233868762</v>
      </c>
      <c r="E94" s="189">
        <v>-0.62349520313225781</v>
      </c>
      <c r="F94" s="189">
        <v>-1.0514117889080568</v>
      </c>
      <c r="G94" s="189">
        <v>-3.7296397625804383E-2</v>
      </c>
      <c r="H94" s="189">
        <v>0.70836960909010438</v>
      </c>
      <c r="I94" s="189">
        <v>-0.14011934969842524</v>
      </c>
      <c r="J94" s="189">
        <v>1.6028779005084117</v>
      </c>
      <c r="K94" s="189">
        <v>-0.14478161593016725</v>
      </c>
      <c r="L94" s="189">
        <v>0.2289716727134401</v>
      </c>
      <c r="M94" s="189">
        <v>-0.87513048130747695</v>
      </c>
      <c r="N94" s="189">
        <v>-1.5046990085767293</v>
      </c>
      <c r="O94" s="189">
        <v>-0.61697168188689666</v>
      </c>
      <c r="P94" s="189">
        <v>-0.23251839977882188</v>
      </c>
      <c r="Q94" s="189">
        <v>-0.28262621137029276</v>
      </c>
      <c r="R94" s="189">
        <v>-0.40619741792628172</v>
      </c>
      <c r="S94" s="189">
        <v>-1.4715944294672736</v>
      </c>
      <c r="T94" s="189">
        <v>-0.37174212737858792</v>
      </c>
      <c r="U94" s="189">
        <v>-0.23227889972546201</v>
      </c>
      <c r="V94" s="189">
        <v>-0.22033938841347447</v>
      </c>
      <c r="W94" s="189">
        <v>-0.82716559888839991</v>
      </c>
      <c r="X94" s="195">
        <v>-23.983838973997575</v>
      </c>
      <c r="Y94" s="189">
        <v>1.8590120534565431</v>
      </c>
      <c r="Z94" s="189">
        <v>0.20195385137984762</v>
      </c>
      <c r="AA94" s="189">
        <v>-3.0928133021929337E-3</v>
      </c>
      <c r="AB94" s="189">
        <v>0.38020393919550632</v>
      </c>
      <c r="AC94" s="189">
        <v>1.1121762204728709</v>
      </c>
      <c r="AD94" s="189">
        <v>6.0562822388938869E-3</v>
      </c>
      <c r="AE94" s="189">
        <v>0.92322443481886207</v>
      </c>
      <c r="AF94" s="189">
        <v>9.0867689877444979E-2</v>
      </c>
      <c r="AG94" s="189">
        <v>-0.24351695726745903</v>
      </c>
      <c r="AH94" s="189">
        <v>-1.1886451720090663</v>
      </c>
      <c r="AI94" s="189">
        <v>0.73110086917051786</v>
      </c>
      <c r="AJ94" s="189">
        <v>0</v>
      </c>
      <c r="AK94" s="199">
        <v>2.9787854710556174</v>
      </c>
    </row>
    <row r="95" spans="1:37" x14ac:dyDescent="0.2">
      <c r="A95" s="193" t="s">
        <v>64</v>
      </c>
      <c r="B95" s="12" t="s">
        <v>23</v>
      </c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95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6"/>
    </row>
    <row r="96" spans="1:37" x14ac:dyDescent="0.2">
      <c r="A96" s="193" t="s">
        <v>64</v>
      </c>
      <c r="B96" s="12" t="s">
        <v>24</v>
      </c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95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6"/>
    </row>
    <row r="97" spans="1:37" x14ac:dyDescent="0.2">
      <c r="A97" s="193" t="s">
        <v>64</v>
      </c>
      <c r="B97" s="12" t="s">
        <v>25</v>
      </c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95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6"/>
    </row>
    <row r="98" spans="1:37" x14ac:dyDescent="0.2">
      <c r="A98" s="193" t="s">
        <v>64</v>
      </c>
      <c r="B98" s="12" t="s">
        <v>26</v>
      </c>
      <c r="C98" s="189">
        <v>0.19835032968060254</v>
      </c>
      <c r="D98" s="189">
        <v>0.11136783506906056</v>
      </c>
      <c r="E98" s="189">
        <v>-0.82673932497554958</v>
      </c>
      <c r="F98" s="189">
        <v>0</v>
      </c>
      <c r="G98" s="189">
        <v>0</v>
      </c>
      <c r="H98" s="189">
        <v>0.72127105549017001</v>
      </c>
      <c r="I98" s="189">
        <v>2.9757769485973314E-2</v>
      </c>
      <c r="J98" s="189">
        <v>1.2951553817232466</v>
      </c>
      <c r="K98" s="189">
        <v>1.8195341872795479E-2</v>
      </c>
      <c r="L98" s="189">
        <v>6.2614863562530765E-2</v>
      </c>
      <c r="M98" s="189">
        <v>-0.57162769335712482</v>
      </c>
      <c r="N98" s="189">
        <v>-0.83230330464694124</v>
      </c>
      <c r="O98" s="189">
        <v>0.1213824974664246</v>
      </c>
      <c r="P98" s="189">
        <v>-1.3975210377094094E-2</v>
      </c>
      <c r="Q98" s="189">
        <v>-5.3263220443742432E-2</v>
      </c>
      <c r="R98" s="189">
        <v>0.24905872157896169</v>
      </c>
      <c r="S98" s="189">
        <v>0.12485518726742931</v>
      </c>
      <c r="T98" s="189">
        <v>-0.20154602131427302</v>
      </c>
      <c r="U98" s="189">
        <v>-0.23077751688745862</v>
      </c>
      <c r="V98" s="189">
        <v>2.8407373541150527E-3</v>
      </c>
      <c r="W98" s="189">
        <v>-0.42420707487966169</v>
      </c>
      <c r="X98" s="195">
        <v>-31.492742329389273</v>
      </c>
      <c r="Y98" s="189">
        <v>5.1476628008791128</v>
      </c>
      <c r="Z98" s="189">
        <v>0.25725943316463984</v>
      </c>
      <c r="AA98" s="189">
        <v>4.1679969168620733E-2</v>
      </c>
      <c r="AB98" s="189">
        <v>4.0922298260624212E-2</v>
      </c>
      <c r="AC98" s="189">
        <v>-0.31341008460440589</v>
      </c>
      <c r="AD98" s="189">
        <v>8.842410911912113E-2</v>
      </c>
      <c r="AE98" s="189">
        <v>0.78012370195459324</v>
      </c>
      <c r="AF98" s="189">
        <v>0.66042785342315535</v>
      </c>
      <c r="AG98" s="189">
        <v>0.10490913228563238</v>
      </c>
      <c r="AH98" s="189">
        <v>-0.80517163541140868</v>
      </c>
      <c r="AI98" s="189">
        <v>1.3798266984489942</v>
      </c>
      <c r="AJ98" s="189">
        <v>0.27522812048823969</v>
      </c>
      <c r="AK98" s="199">
        <v>0.6430866992261155</v>
      </c>
    </row>
    <row r="99" spans="1:37" x14ac:dyDescent="0.2">
      <c r="A99" s="193" t="s">
        <v>64</v>
      </c>
      <c r="B99" s="12" t="s">
        <v>27</v>
      </c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95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6"/>
    </row>
    <row r="100" spans="1:37" ht="13.5" thickBot="1" x14ac:dyDescent="0.25">
      <c r="A100" s="193" t="s">
        <v>64</v>
      </c>
      <c r="B100" s="13" t="s">
        <v>28</v>
      </c>
      <c r="C100" s="192">
        <v>-1.3270416449148448E-2</v>
      </c>
      <c r="D100" s="192">
        <v>2.1212735278947958E-2</v>
      </c>
      <c r="E100" s="192">
        <v>8.1098022779224732E-2</v>
      </c>
      <c r="F100" s="192">
        <v>0</v>
      </c>
      <c r="G100" s="192">
        <v>0</v>
      </c>
      <c r="H100" s="192">
        <v>0.44504605355331339</v>
      </c>
      <c r="I100" s="192">
        <v>1.4973439616523573E-2</v>
      </c>
      <c r="J100" s="192">
        <v>0.11207754824149418</v>
      </c>
      <c r="K100" s="192">
        <v>1.9258041959916095E-2</v>
      </c>
      <c r="L100" s="192">
        <v>-3.3625517739676036E-2</v>
      </c>
      <c r="M100" s="192">
        <v>-0.12570346580376734</v>
      </c>
      <c r="N100" s="192">
        <v>-8.5560446349792263E-2</v>
      </c>
      <c r="O100" s="192">
        <v>5.6090827729608383E-2</v>
      </c>
      <c r="P100" s="192">
        <v>-2.126427970661654E-2</v>
      </c>
      <c r="Q100" s="192">
        <v>4.1611497562949906E-2</v>
      </c>
      <c r="R100" s="192">
        <v>-8.8582653327236471E-2</v>
      </c>
      <c r="S100" s="192">
        <v>5.2553757867851381E-2</v>
      </c>
      <c r="T100" s="192">
        <v>5.960219248265175E-2</v>
      </c>
      <c r="U100" s="192">
        <v>-3.8234849620917943E-2</v>
      </c>
      <c r="V100" s="192">
        <v>-5.6835128275878055E-3</v>
      </c>
      <c r="W100" s="192">
        <v>-8.2758708765500288E-2</v>
      </c>
      <c r="X100" s="196">
        <v>-9.7641521990036004</v>
      </c>
      <c r="Y100" s="192">
        <v>2.3380067317868516</v>
      </c>
      <c r="Z100" s="192">
        <v>5.7796555315891673E-2</v>
      </c>
      <c r="AA100" s="192">
        <v>6.6176762639526959E-3</v>
      </c>
      <c r="AB100" s="192">
        <v>5.8320920128738907E-2</v>
      </c>
      <c r="AC100" s="192">
        <v>-0.16726420003900166</v>
      </c>
      <c r="AD100" s="192">
        <v>-3.1137846174801587E-3</v>
      </c>
      <c r="AE100" s="192">
        <v>0.19539829649664853</v>
      </c>
      <c r="AF100" s="192">
        <v>4.392681652529995E-2</v>
      </c>
      <c r="AG100" s="192">
        <v>-1.612925690310843E-2</v>
      </c>
      <c r="AH100" s="192">
        <v>1.1859606954748889</v>
      </c>
      <c r="AI100" s="192">
        <v>0.71882943981028991</v>
      </c>
      <c r="AJ100" s="192">
        <v>6.8354080334592227E-2</v>
      </c>
      <c r="AK100" s="200">
        <v>0.21081252837040498</v>
      </c>
    </row>
    <row r="101" spans="1:37" x14ac:dyDescent="0.2">
      <c r="A101" s="193" t="s">
        <v>65</v>
      </c>
      <c r="B101" s="197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94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98"/>
    </row>
    <row r="102" spans="1:37" x14ac:dyDescent="0.2">
      <c r="A102" s="193" t="s">
        <v>65</v>
      </c>
      <c r="B102" s="12" t="s">
        <v>45</v>
      </c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95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6"/>
    </row>
    <row r="103" spans="1:37" x14ac:dyDescent="0.2">
      <c r="A103" s="193" t="s">
        <v>65</v>
      </c>
      <c r="B103" s="12" t="s">
        <v>4</v>
      </c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95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6"/>
    </row>
    <row r="104" spans="1:37" x14ac:dyDescent="0.2">
      <c r="A104" s="193" t="s">
        <v>65</v>
      </c>
      <c r="B104" s="12" t="s">
        <v>16</v>
      </c>
      <c r="C104" s="189">
        <v>1.0166975336608712</v>
      </c>
      <c r="D104" s="189">
        <v>-0.13336133351719481</v>
      </c>
      <c r="E104" s="189">
        <v>0.1392884949813904</v>
      </c>
      <c r="F104" s="189">
        <v>-1.8053214287902168</v>
      </c>
      <c r="G104" s="189">
        <v>-6.3646457250953983E-2</v>
      </c>
      <c r="H104" s="189">
        <v>6.1867679833911948E-2</v>
      </c>
      <c r="I104" s="189">
        <v>-2.9018784877071644</v>
      </c>
      <c r="J104" s="189">
        <v>0.19998906496690805</v>
      </c>
      <c r="K104" s="189">
        <v>-7.4174392704831282E-2</v>
      </c>
      <c r="L104" s="189">
        <v>-1.584132783942338E-2</v>
      </c>
      <c r="M104" s="189">
        <v>-5.2166770955176744E-2</v>
      </c>
      <c r="N104" s="189">
        <v>-0.10684018650720839</v>
      </c>
      <c r="O104" s="189">
        <v>-0.17806411954455958</v>
      </c>
      <c r="P104" s="189">
        <v>-9.4612691012231909E-2</v>
      </c>
      <c r="Q104" s="189">
        <v>-1.5416861161243745E-3</v>
      </c>
      <c r="R104" s="189">
        <v>0.48272975865819134</v>
      </c>
      <c r="S104" s="189">
        <v>-1.102463834147315</v>
      </c>
      <c r="T104" s="189">
        <v>-0.16658270562685162</v>
      </c>
      <c r="U104" s="189">
        <v>-2.7477342642702518E-2</v>
      </c>
      <c r="V104" s="189">
        <v>-1.3802942831638965E-2</v>
      </c>
      <c r="W104" s="189">
        <v>-8.8889741422409241E-2</v>
      </c>
      <c r="X104" s="195">
        <v>0.58729020658530828</v>
      </c>
      <c r="Y104" s="189">
        <v>0.16823602834579054</v>
      </c>
      <c r="Z104" s="189">
        <v>6.7931264414014716E-2</v>
      </c>
      <c r="AA104" s="189">
        <v>0</v>
      </c>
      <c r="AB104" s="189">
        <v>0</v>
      </c>
      <c r="AC104" s="189">
        <v>0.6132846111465895</v>
      </c>
      <c r="AD104" s="189">
        <v>0</v>
      </c>
      <c r="AE104" s="189">
        <v>0</v>
      </c>
      <c r="AF104" s="189">
        <v>0</v>
      </c>
      <c r="AG104" s="189">
        <v>0.52754200174616672</v>
      </c>
      <c r="AH104" s="189">
        <v>1.5557769349874131</v>
      </c>
      <c r="AI104" s="189">
        <v>1.4059669205063612</v>
      </c>
      <c r="AJ104" s="189">
        <v>0</v>
      </c>
      <c r="AK104" s="199">
        <v>1.97</v>
      </c>
    </row>
    <row r="105" spans="1:37" x14ac:dyDescent="0.2">
      <c r="A105" s="193" t="s">
        <v>65</v>
      </c>
      <c r="B105" s="12" t="s">
        <v>17</v>
      </c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95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6"/>
    </row>
    <row r="106" spans="1:37" x14ac:dyDescent="0.2">
      <c r="A106" s="193" t="s">
        <v>65</v>
      </c>
      <c r="B106" s="12" t="s">
        <v>18</v>
      </c>
      <c r="C106" s="189">
        <v>3.1291969505030259</v>
      </c>
      <c r="D106" s="189">
        <v>-0.66587302459694842</v>
      </c>
      <c r="E106" s="189">
        <v>0.46353266001843596</v>
      </c>
      <c r="F106" s="189">
        <v>-3.9538523544098316</v>
      </c>
      <c r="G106" s="189">
        <v>-0.13335809431120138</v>
      </c>
      <c r="H106" s="189">
        <v>0.56189884832108961</v>
      </c>
      <c r="I106" s="189">
        <v>-3.975638003326035</v>
      </c>
      <c r="J106" s="189">
        <v>0.64476042087101459</v>
      </c>
      <c r="K106" s="189">
        <v>-0.27686134245966665</v>
      </c>
      <c r="L106" s="189">
        <v>-8.5115189963930415E-2</v>
      </c>
      <c r="M106" s="189">
        <v>-0.61903077982466481</v>
      </c>
      <c r="N106" s="189">
        <v>-0.99815339843942663</v>
      </c>
      <c r="O106" s="189">
        <v>-0.91649067087954661</v>
      </c>
      <c r="P106" s="189">
        <v>-0.25408213434791049</v>
      </c>
      <c r="Q106" s="189">
        <v>-0.41910703016615569</v>
      </c>
      <c r="R106" s="189">
        <v>-1.278186932317233</v>
      </c>
      <c r="S106" s="189">
        <v>-2.4213314357392326</v>
      </c>
      <c r="T106" s="189">
        <v>-0.6683117914750949</v>
      </c>
      <c r="U106" s="189">
        <v>-0.1516036328671817</v>
      </c>
      <c r="V106" s="189">
        <v>-0.36794072175407638</v>
      </c>
      <c r="W106" s="189">
        <v>-0.73797114113216988</v>
      </c>
      <c r="X106" s="195">
        <v>-13.466277420082243</v>
      </c>
      <c r="Y106" s="189">
        <v>0.11657235099161922</v>
      </c>
      <c r="Z106" s="189">
        <v>7.411020324526145E-2</v>
      </c>
      <c r="AA106" s="189">
        <v>-8.0424100331522269E-4</v>
      </c>
      <c r="AB106" s="189">
        <v>0.22601052315559739</v>
      </c>
      <c r="AC106" s="189">
        <v>1.122008313337159</v>
      </c>
      <c r="AD106" s="189">
        <v>0</v>
      </c>
      <c r="AE106" s="189">
        <v>4.5326187349922213E-2</v>
      </c>
      <c r="AF106" s="189">
        <v>0</v>
      </c>
      <c r="AG106" s="189">
        <v>1.8126839405813318</v>
      </c>
      <c r="AH106" s="189">
        <v>0.15933948172970447</v>
      </c>
      <c r="AI106" s="189">
        <v>0.47004574716433556</v>
      </c>
      <c r="AJ106" s="189">
        <v>0</v>
      </c>
      <c r="AK106" s="199">
        <v>4.4851147959183661</v>
      </c>
    </row>
    <row r="107" spans="1:37" x14ac:dyDescent="0.2">
      <c r="A107" s="193" t="s">
        <v>65</v>
      </c>
      <c r="B107" s="12" t="s">
        <v>19</v>
      </c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95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6"/>
    </row>
    <row r="108" spans="1:37" x14ac:dyDescent="0.2">
      <c r="A108" s="193" t="s">
        <v>65</v>
      </c>
      <c r="B108" s="12" t="s">
        <v>20</v>
      </c>
      <c r="C108" s="189">
        <v>0.46170891347054166</v>
      </c>
      <c r="D108" s="189">
        <v>-0.71215289974555573</v>
      </c>
      <c r="E108" s="189">
        <v>-0.67232370671861341</v>
      </c>
      <c r="F108" s="189">
        <v>-2.1415392039191157</v>
      </c>
      <c r="G108" s="189">
        <v>-5.4464780729628216E-2</v>
      </c>
      <c r="H108" s="189">
        <v>8.2864774343838654E-2</v>
      </c>
      <c r="I108" s="189">
        <v>-0.71320253150171065</v>
      </c>
      <c r="J108" s="189">
        <v>1.4129118829193177</v>
      </c>
      <c r="K108" s="189">
        <v>-0.25924030574841284</v>
      </c>
      <c r="L108" s="189">
        <v>-2.4964934647316195E-2</v>
      </c>
      <c r="M108" s="189">
        <v>-1.0035725839085767</v>
      </c>
      <c r="N108" s="189">
        <v>-1.4693503529326484</v>
      </c>
      <c r="O108" s="189">
        <v>-0.96370215707771645</v>
      </c>
      <c r="P108" s="189">
        <v>-0.31884452897473459</v>
      </c>
      <c r="Q108" s="189">
        <v>-0.40540769493214512</v>
      </c>
      <c r="R108" s="189">
        <v>-0.7859595354478417</v>
      </c>
      <c r="S108" s="189">
        <v>-2.3450564018607531</v>
      </c>
      <c r="T108" s="189">
        <v>-0.64377319439092195</v>
      </c>
      <c r="U108" s="189">
        <v>-0.23315321924547927</v>
      </c>
      <c r="V108" s="189">
        <v>-0.29969536532003804</v>
      </c>
      <c r="W108" s="189">
        <v>-0.99490130048354675</v>
      </c>
      <c r="X108" s="195">
        <v>-21.806115795804438</v>
      </c>
      <c r="Y108" s="189">
        <v>0.85657866231313873</v>
      </c>
      <c r="Z108" s="189">
        <v>0.2102695134094032</v>
      </c>
      <c r="AA108" s="189">
        <v>3.6296002601517156E-2</v>
      </c>
      <c r="AB108" s="189">
        <v>0.4274023100161487</v>
      </c>
      <c r="AC108" s="189">
        <v>1.5034191717604692</v>
      </c>
      <c r="AD108" s="189">
        <v>0</v>
      </c>
      <c r="AE108" s="189">
        <v>0.30777284806903316</v>
      </c>
      <c r="AF108" s="189">
        <v>0.47881789849298939</v>
      </c>
      <c r="AG108" s="189">
        <v>-3.3578227486104533</v>
      </c>
      <c r="AH108" s="189">
        <v>-1.0913224000209238</v>
      </c>
      <c r="AI108" s="189">
        <v>0.67613831159962823</v>
      </c>
      <c r="AJ108" s="189">
        <v>0</v>
      </c>
      <c r="AK108" s="199">
        <v>-4.4870620568892017</v>
      </c>
    </row>
    <row r="109" spans="1:37" x14ac:dyDescent="0.2">
      <c r="A109" s="193" t="s">
        <v>65</v>
      </c>
      <c r="B109" s="12" t="s">
        <v>21</v>
      </c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95"/>
      <c r="Y109" s="189"/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/>
      <c r="AJ109" s="189"/>
      <c r="AK109" s="6"/>
    </row>
    <row r="110" spans="1:37" x14ac:dyDescent="0.2">
      <c r="A110" s="193" t="s">
        <v>65</v>
      </c>
      <c r="B110" s="12" t="s">
        <v>22</v>
      </c>
      <c r="C110" s="189">
        <v>-4.1465557666565713</v>
      </c>
      <c r="D110" s="189">
        <v>-0.41494902944414713</v>
      </c>
      <c r="E110" s="189">
        <v>-0.70529316359252792</v>
      </c>
      <c r="F110" s="189">
        <v>-1.0517946955628454</v>
      </c>
      <c r="G110" s="189">
        <v>-3.731051435465594E-2</v>
      </c>
      <c r="H110" s="189">
        <v>0.624296509345041</v>
      </c>
      <c r="I110" s="189">
        <v>-0.13451142555234205</v>
      </c>
      <c r="J110" s="189">
        <v>1.5991645240939136</v>
      </c>
      <c r="K110" s="189">
        <v>-0.16812182971724798</v>
      </c>
      <c r="L110" s="189">
        <v>8.1889337871372758E-2</v>
      </c>
      <c r="M110" s="189">
        <v>-0.90549580484411063</v>
      </c>
      <c r="N110" s="189">
        <v>-1.5954907244176968</v>
      </c>
      <c r="O110" s="189">
        <v>-0.54407445452020897</v>
      </c>
      <c r="P110" s="189">
        <v>-0.18411623110626807</v>
      </c>
      <c r="Q110" s="189">
        <v>-0.3269460527049407</v>
      </c>
      <c r="R110" s="189">
        <v>-0.50759381159065153</v>
      </c>
      <c r="S110" s="189">
        <v>-1.5667998745129623</v>
      </c>
      <c r="T110" s="189">
        <v>-0.46258621438468572</v>
      </c>
      <c r="U110" s="189">
        <v>-0.2213683387637343</v>
      </c>
      <c r="V110" s="189">
        <v>-0.23346282271162347</v>
      </c>
      <c r="W110" s="189">
        <v>-0.93771586130181017</v>
      </c>
      <c r="X110" s="195">
        <v>-25.466975944354367</v>
      </c>
      <c r="Y110" s="189">
        <v>1.7641143507278891</v>
      </c>
      <c r="Z110" s="189">
        <v>0.241720804760234</v>
      </c>
      <c r="AA110" s="189">
        <v>-4.1527564952232671E-2</v>
      </c>
      <c r="AB110" s="189">
        <v>0.32650572504997422</v>
      </c>
      <c r="AC110" s="189">
        <v>1.1521594995830688</v>
      </c>
      <c r="AD110" s="189">
        <v>3.9234892237130309E-2</v>
      </c>
      <c r="AE110" s="189">
        <v>1.0179374904834555</v>
      </c>
      <c r="AF110" s="189">
        <v>8.3619587066882106E-2</v>
      </c>
      <c r="AG110" s="189">
        <v>-0.26646760317476587</v>
      </c>
      <c r="AH110" s="189">
        <v>0.82167742821659007</v>
      </c>
      <c r="AI110" s="189">
        <v>0.62998583768261796</v>
      </c>
      <c r="AJ110" s="189">
        <v>0</v>
      </c>
      <c r="AK110" s="199">
        <v>2.9353595760787279</v>
      </c>
    </row>
    <row r="111" spans="1:37" x14ac:dyDescent="0.2">
      <c r="A111" s="193" t="s">
        <v>65</v>
      </c>
      <c r="B111" s="12" t="s">
        <v>23</v>
      </c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95"/>
      <c r="Y111" s="189"/>
      <c r="Z111" s="189"/>
      <c r="AA111" s="189"/>
      <c r="AB111" s="189"/>
      <c r="AC111" s="189"/>
      <c r="AD111" s="189"/>
      <c r="AE111" s="189"/>
      <c r="AF111" s="189"/>
      <c r="AG111" s="189"/>
      <c r="AH111" s="189"/>
      <c r="AI111" s="189"/>
      <c r="AJ111" s="189"/>
      <c r="AK111" s="6"/>
    </row>
    <row r="112" spans="1:37" x14ac:dyDescent="0.2">
      <c r="A112" s="193" t="s">
        <v>65</v>
      </c>
      <c r="B112" s="12" t="s">
        <v>24</v>
      </c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95"/>
      <c r="Y112" s="189"/>
      <c r="Z112" s="189"/>
      <c r="AA112" s="189"/>
      <c r="AB112" s="189"/>
      <c r="AC112" s="189"/>
      <c r="AD112" s="189"/>
      <c r="AE112" s="189"/>
      <c r="AF112" s="189"/>
      <c r="AG112" s="189"/>
      <c r="AH112" s="189"/>
      <c r="AI112" s="189"/>
      <c r="AJ112" s="189"/>
      <c r="AK112" s="6"/>
    </row>
    <row r="113" spans="1:37" x14ac:dyDescent="0.2">
      <c r="A113" s="193" t="s">
        <v>65</v>
      </c>
      <c r="B113" s="12" t="s">
        <v>25</v>
      </c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95"/>
      <c r="Y113" s="189"/>
      <c r="Z113" s="189"/>
      <c r="AA113" s="189"/>
      <c r="AB113" s="189"/>
      <c r="AC113" s="189"/>
      <c r="AD113" s="189"/>
      <c r="AE113" s="189"/>
      <c r="AF113" s="189"/>
      <c r="AG113" s="189"/>
      <c r="AH113" s="189"/>
      <c r="AI113" s="189"/>
      <c r="AJ113" s="189"/>
      <c r="AK113" s="6"/>
    </row>
    <row r="114" spans="1:37" x14ac:dyDescent="0.2">
      <c r="A114" s="193" t="s">
        <v>65</v>
      </c>
      <c r="B114" s="12" t="s">
        <v>26</v>
      </c>
      <c r="C114" s="189">
        <v>0.20496556126999019</v>
      </c>
      <c r="D114" s="189">
        <v>6.6566062433714768E-2</v>
      </c>
      <c r="E114" s="189">
        <v>-0.7814498709278197</v>
      </c>
      <c r="F114" s="189">
        <v>0</v>
      </c>
      <c r="G114" s="189">
        <v>0</v>
      </c>
      <c r="H114" s="189">
        <v>0.80006446826200861</v>
      </c>
      <c r="I114" s="189">
        <v>3.7197211857466647E-2</v>
      </c>
      <c r="J114" s="189">
        <v>1.3251399718297159</v>
      </c>
      <c r="K114" s="189">
        <v>3.8581050771331671E-2</v>
      </c>
      <c r="L114" s="189">
        <v>0.10637679229505648</v>
      </c>
      <c r="M114" s="189">
        <v>-0.59032094873760066</v>
      </c>
      <c r="N114" s="189">
        <v>-0.78618306376490577</v>
      </c>
      <c r="O114" s="189">
        <v>7.7800695855787305E-2</v>
      </c>
      <c r="P114" s="189">
        <v>-8.0161261143230467E-2</v>
      </c>
      <c r="Q114" s="189">
        <v>-3.490025844666933E-2</v>
      </c>
      <c r="R114" s="189">
        <v>4.0819051089024505E-2</v>
      </c>
      <c r="S114" s="189">
        <v>0.22813621485992408</v>
      </c>
      <c r="T114" s="189">
        <v>-6.1365041248006014E-2</v>
      </c>
      <c r="U114" s="189">
        <v>-0.26284552280745044</v>
      </c>
      <c r="V114" s="189">
        <v>-2.3098233104541732E-2</v>
      </c>
      <c r="W114" s="189">
        <v>-0.38298049027978742</v>
      </c>
      <c r="X114" s="195">
        <v>-23.582198232456406</v>
      </c>
      <c r="Y114" s="189">
        <v>5.7742575177554967</v>
      </c>
      <c r="Z114" s="189">
        <v>0.25226314501839775</v>
      </c>
      <c r="AA114" s="189">
        <v>3.9265434999115195E-2</v>
      </c>
      <c r="AB114" s="189">
        <v>1.7915898715979317E-2</v>
      </c>
      <c r="AC114" s="189">
        <v>-0.33338750465754519</v>
      </c>
      <c r="AD114" s="189">
        <v>8.6592080967322405E-2</v>
      </c>
      <c r="AE114" s="189">
        <v>0.90109244258791765</v>
      </c>
      <c r="AF114" s="189">
        <v>0.60282591503797067</v>
      </c>
      <c r="AG114" s="189">
        <v>6.6791301630014122E-2</v>
      </c>
      <c r="AH114" s="189">
        <v>-1.2278790712761338</v>
      </c>
      <c r="AI114" s="189">
        <v>1.550789306962292</v>
      </c>
      <c r="AJ114" s="189">
        <v>0.23413195858847421</v>
      </c>
      <c r="AK114" s="199">
        <v>0.91494118932851798</v>
      </c>
    </row>
    <row r="115" spans="1:37" x14ac:dyDescent="0.2">
      <c r="A115" s="193" t="s">
        <v>65</v>
      </c>
      <c r="B115" s="12" t="s">
        <v>27</v>
      </c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95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6"/>
    </row>
    <row r="116" spans="1:37" ht="13.5" thickBot="1" x14ac:dyDescent="0.25">
      <c r="A116" s="193" t="s">
        <v>65</v>
      </c>
      <c r="B116" s="13" t="s">
        <v>28</v>
      </c>
      <c r="C116" s="192">
        <v>-7.2521656786199706E-3</v>
      </c>
      <c r="D116" s="192">
        <v>5.4223810128380068E-2</v>
      </c>
      <c r="E116" s="192">
        <v>5.8531541341449944E-2</v>
      </c>
      <c r="F116" s="192">
        <v>0</v>
      </c>
      <c r="G116" s="192">
        <v>0</v>
      </c>
      <c r="H116" s="192">
        <v>1.3978777817362342E-2</v>
      </c>
      <c r="I116" s="192">
        <v>1.6052298366250606E-3</v>
      </c>
      <c r="J116" s="192">
        <v>0.32153152091425774</v>
      </c>
      <c r="K116" s="192">
        <v>6.5227822413020942E-3</v>
      </c>
      <c r="L116" s="192">
        <v>-5.4686584216951495E-2</v>
      </c>
      <c r="M116" s="192">
        <v>-0.11904385045213739</v>
      </c>
      <c r="N116" s="192">
        <v>-0.10283998612357165</v>
      </c>
      <c r="O116" s="192">
        <v>5.4609935404327681E-2</v>
      </c>
      <c r="P116" s="192">
        <v>1.7863714356785576E-2</v>
      </c>
      <c r="Q116" s="192">
        <v>8.2284799879814852E-3</v>
      </c>
      <c r="R116" s="192">
        <v>-3.3211217202613774E-2</v>
      </c>
      <c r="S116" s="192">
        <v>3.3881417615873988E-2</v>
      </c>
      <c r="T116" s="192">
        <v>0.20580087641231937</v>
      </c>
      <c r="U116" s="192">
        <v>-2.0900836550130641E-2</v>
      </c>
      <c r="V116" s="192">
        <v>1.9934556324787855E-2</v>
      </c>
      <c r="W116" s="192">
        <v>-0.10671916859683672</v>
      </c>
      <c r="X116" s="196">
        <v>-10.618963798369585</v>
      </c>
      <c r="Y116" s="192">
        <v>2.2317172551814739</v>
      </c>
      <c r="Z116" s="192">
        <v>-9.781425459246873E-3</v>
      </c>
      <c r="AA116" s="192">
        <v>6.9469288824211481E-3</v>
      </c>
      <c r="AB116" s="192">
        <v>7.2580325087685638E-2</v>
      </c>
      <c r="AC116" s="192">
        <v>-0.16161324734059024</v>
      </c>
      <c r="AD116" s="192">
        <v>-9.4333663413444652E-3</v>
      </c>
      <c r="AE116" s="192">
        <v>8.7857691518468339E-2</v>
      </c>
      <c r="AF116" s="192">
        <v>0.11812662530227991</v>
      </c>
      <c r="AG116" s="192">
        <v>5.8609137032217429E-2</v>
      </c>
      <c r="AH116" s="192">
        <v>-0.14049837868429055</v>
      </c>
      <c r="AI116" s="192">
        <v>0.74673500175086005</v>
      </c>
      <c r="AJ116" s="192">
        <v>5.6007113710824175E-2</v>
      </c>
      <c r="AK116" s="200">
        <v>0.10119873817034541</v>
      </c>
    </row>
    <row r="117" spans="1:37" x14ac:dyDescent="0.2">
      <c r="A117" s="193" t="s">
        <v>66</v>
      </c>
      <c r="B117" s="197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94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98"/>
    </row>
    <row r="118" spans="1:37" x14ac:dyDescent="0.2">
      <c r="A118" s="193" t="s">
        <v>66</v>
      </c>
      <c r="B118" s="12" t="s">
        <v>45</v>
      </c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95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6"/>
    </row>
    <row r="119" spans="1:37" x14ac:dyDescent="0.2">
      <c r="A119" s="193" t="s">
        <v>66</v>
      </c>
      <c r="B119" s="12" t="s">
        <v>4</v>
      </c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95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6"/>
    </row>
    <row r="120" spans="1:37" x14ac:dyDescent="0.2">
      <c r="A120" s="193" t="s">
        <v>66</v>
      </c>
      <c r="B120" s="12" t="s">
        <v>16</v>
      </c>
      <c r="C120" s="189">
        <v>0.54781572467766082</v>
      </c>
      <c r="D120" s="189">
        <v>-9.1010348488774095E-2</v>
      </c>
      <c r="E120" s="189">
        <v>0.14087733712946693</v>
      </c>
      <c r="F120" s="189">
        <v>-1.0392702861139069</v>
      </c>
      <c r="G120" s="189">
        <v>-5.7714035054856117E-2</v>
      </c>
      <c r="H120" s="189">
        <v>9.956829723270233E-2</v>
      </c>
      <c r="I120" s="189">
        <v>-2.2635743322330359</v>
      </c>
      <c r="J120" s="189">
        <v>0.15443089098788829</v>
      </c>
      <c r="K120" s="189">
        <v>-4.3131603240396332E-2</v>
      </c>
      <c r="L120" s="189">
        <v>-7.1438509596046806E-2</v>
      </c>
      <c r="M120" s="189">
        <v>-9.1577676207189374E-2</v>
      </c>
      <c r="N120" s="189">
        <v>-0.14592791607808575</v>
      </c>
      <c r="O120" s="189">
        <v>-0.17020370891861925</v>
      </c>
      <c r="P120" s="189">
        <v>-8.826930380522735E-2</v>
      </c>
      <c r="Q120" s="189">
        <v>2.8995591793828268E-2</v>
      </c>
      <c r="R120" s="189">
        <v>-0.19880391252773855</v>
      </c>
      <c r="S120" s="189">
        <v>-0.58740651163161495</v>
      </c>
      <c r="T120" s="189">
        <v>-0.19903804182633866</v>
      </c>
      <c r="U120" s="189">
        <v>-3.3920756020239695E-2</v>
      </c>
      <c r="V120" s="189">
        <v>-9.9121645178583684E-3</v>
      </c>
      <c r="W120" s="189">
        <v>-9.5464145034743986E-2</v>
      </c>
      <c r="X120" s="195">
        <v>0.25846649200324379</v>
      </c>
      <c r="Y120" s="189">
        <v>0.11513871638790615</v>
      </c>
      <c r="Z120" s="189">
        <v>5.2811688420118269E-2</v>
      </c>
      <c r="AA120" s="189">
        <v>0</v>
      </c>
      <c r="AB120" s="189">
        <v>0</v>
      </c>
      <c r="AC120" s="189">
        <v>0.42123924861498346</v>
      </c>
      <c r="AD120" s="189">
        <v>0</v>
      </c>
      <c r="AE120" s="189">
        <v>0</v>
      </c>
      <c r="AF120" s="189">
        <v>0</v>
      </c>
      <c r="AG120" s="189">
        <v>0.16739351812292025</v>
      </c>
      <c r="AH120" s="189">
        <v>4.6529220374221536</v>
      </c>
      <c r="AI120" s="189">
        <v>1.4051548676437355</v>
      </c>
      <c r="AJ120" s="189">
        <v>0</v>
      </c>
      <c r="AK120" s="199">
        <v>1.5700000000000003</v>
      </c>
    </row>
    <row r="121" spans="1:37" x14ac:dyDescent="0.2">
      <c r="A121" s="193" t="s">
        <v>66</v>
      </c>
      <c r="B121" s="12" t="s">
        <v>17</v>
      </c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95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6"/>
    </row>
    <row r="122" spans="1:37" x14ac:dyDescent="0.2">
      <c r="A122" s="193" t="s">
        <v>66</v>
      </c>
      <c r="B122" s="12" t="s">
        <v>18</v>
      </c>
      <c r="C122" s="189">
        <v>1.945068390105261</v>
      </c>
      <c r="D122" s="189">
        <v>-0.34198893246689099</v>
      </c>
      <c r="E122" s="189">
        <v>0.3818750204541812</v>
      </c>
      <c r="F122" s="189">
        <v>-3.3009929520419661</v>
      </c>
      <c r="G122" s="189">
        <v>-0.11054531669215689</v>
      </c>
      <c r="H122" s="189">
        <v>0.29594162146173852</v>
      </c>
      <c r="I122" s="189">
        <v>-3.3060881898916352</v>
      </c>
      <c r="J122" s="189">
        <v>0.47377293403515419</v>
      </c>
      <c r="K122" s="189">
        <v>-0.17228049470895535</v>
      </c>
      <c r="L122" s="189">
        <v>-8.926632558124048E-2</v>
      </c>
      <c r="M122" s="189">
        <v>-0.38128076180074588</v>
      </c>
      <c r="N122" s="189">
        <v>-0.54243479761925117</v>
      </c>
      <c r="O122" s="189">
        <v>-0.53791642988618893</v>
      </c>
      <c r="P122" s="189">
        <v>-0.1363171447561522</v>
      </c>
      <c r="Q122" s="189">
        <v>-0.28442195899944211</v>
      </c>
      <c r="R122" s="189">
        <v>-0.33456250619041761</v>
      </c>
      <c r="S122" s="189">
        <v>-1.9067356622936797</v>
      </c>
      <c r="T122" s="189">
        <v>-0.48919905169140643</v>
      </c>
      <c r="U122" s="189">
        <v>-6.2770595957424291E-2</v>
      </c>
      <c r="V122" s="189">
        <v>-0.2054223736562697</v>
      </c>
      <c r="W122" s="189">
        <v>-0.48579484038550813</v>
      </c>
      <c r="X122" s="195">
        <v>-10.556803285113645</v>
      </c>
      <c r="Y122" s="189">
        <v>0.14287536645551246</v>
      </c>
      <c r="Z122" s="189">
        <v>2.7294868733397169E-2</v>
      </c>
      <c r="AA122" s="189">
        <v>-8.119297318364007E-4</v>
      </c>
      <c r="AB122" s="189">
        <v>0.1544829083422353</v>
      </c>
      <c r="AC122" s="189">
        <v>0.85879506020008711</v>
      </c>
      <c r="AD122" s="189">
        <v>0</v>
      </c>
      <c r="AE122" s="189">
        <v>0</v>
      </c>
      <c r="AF122" s="189">
        <v>0</v>
      </c>
      <c r="AG122" s="189">
        <v>1.3867834881469057</v>
      </c>
      <c r="AH122" s="189">
        <v>-3.4821125979891479</v>
      </c>
      <c r="AI122" s="189">
        <v>0.47134481495715219</v>
      </c>
      <c r="AJ122" s="189">
        <v>0</v>
      </c>
      <c r="AK122" s="199">
        <v>4.1369471876341768</v>
      </c>
    </row>
    <row r="123" spans="1:37" x14ac:dyDescent="0.2">
      <c r="A123" s="193" t="s">
        <v>66</v>
      </c>
      <c r="B123" s="12" t="s">
        <v>19</v>
      </c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95"/>
      <c r="Y123" s="189"/>
      <c r="Z123" s="189"/>
      <c r="AA123" s="189"/>
      <c r="AB123" s="189"/>
      <c r="AC123" s="189"/>
      <c r="AD123" s="189"/>
      <c r="AE123" s="189"/>
      <c r="AF123" s="189"/>
      <c r="AG123" s="189"/>
      <c r="AH123" s="189"/>
      <c r="AI123" s="189"/>
      <c r="AJ123" s="189"/>
      <c r="AK123" s="6"/>
    </row>
    <row r="124" spans="1:37" x14ac:dyDescent="0.2">
      <c r="A124" s="193" t="s">
        <v>66</v>
      </c>
      <c r="B124" s="12" t="s">
        <v>20</v>
      </c>
      <c r="C124" s="189">
        <v>5.9307850978718157</v>
      </c>
      <c r="D124" s="189">
        <v>-0.82663063851895369</v>
      </c>
      <c r="E124" s="189">
        <v>-0.20129973798473566</v>
      </c>
      <c r="F124" s="189">
        <v>-3.5249282502351704</v>
      </c>
      <c r="G124" s="189">
        <v>-8.2885561756940535E-2</v>
      </c>
      <c r="H124" s="189">
        <v>0.15378438464973421</v>
      </c>
      <c r="I124" s="189">
        <v>-2.0946570911627518</v>
      </c>
      <c r="J124" s="189">
        <v>1.2167298663650323</v>
      </c>
      <c r="K124" s="189">
        <v>-0.30689881998973256</v>
      </c>
      <c r="L124" s="189">
        <v>3.6287443584880341E-2</v>
      </c>
      <c r="M124" s="189">
        <v>-0.97000794975310201</v>
      </c>
      <c r="N124" s="189">
        <v>-1.4628250524738649</v>
      </c>
      <c r="O124" s="189">
        <v>-1.0110739295906801</v>
      </c>
      <c r="P124" s="189">
        <v>-0.3195139729455706</v>
      </c>
      <c r="Q124" s="189">
        <v>-0.47020002327340471</v>
      </c>
      <c r="R124" s="189">
        <v>-0.82514683496181451</v>
      </c>
      <c r="S124" s="189">
        <v>-3.0583516335240768</v>
      </c>
      <c r="T124" s="189">
        <v>-0.59210596129317095</v>
      </c>
      <c r="U124" s="189">
        <v>-0.19480848968930109</v>
      </c>
      <c r="V124" s="189">
        <v>-0.3635277990198712</v>
      </c>
      <c r="W124" s="189">
        <v>-1.0113806910258529</v>
      </c>
      <c r="X124" s="195">
        <v>-20.600534221918679</v>
      </c>
      <c r="Y124" s="189">
        <v>0.41038068121174948</v>
      </c>
      <c r="Z124" s="189">
        <v>0.24704405363636006</v>
      </c>
      <c r="AA124" s="189">
        <v>3.5891520805391007E-2</v>
      </c>
      <c r="AB124" s="189">
        <v>0.33943048999291414</v>
      </c>
      <c r="AC124" s="189">
        <v>1.6066047563133301</v>
      </c>
      <c r="AD124" s="189">
        <v>1.5119838833624236E-2</v>
      </c>
      <c r="AE124" s="189">
        <v>0.18873330843102257</v>
      </c>
      <c r="AF124" s="189">
        <v>0.52541514606630246</v>
      </c>
      <c r="AG124" s="189">
        <v>-2.2517569470330905</v>
      </c>
      <c r="AH124" s="189">
        <v>-0.38228247516549396</v>
      </c>
      <c r="AI124" s="189">
        <v>0.51788708533132377</v>
      </c>
      <c r="AJ124" s="189">
        <v>0</v>
      </c>
      <c r="AK124" s="199">
        <v>-4.1655121879258727</v>
      </c>
    </row>
    <row r="125" spans="1:37" x14ac:dyDescent="0.2">
      <c r="A125" s="193" t="s">
        <v>66</v>
      </c>
      <c r="B125" s="12" t="s">
        <v>21</v>
      </c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95"/>
      <c r="Y125" s="189"/>
      <c r="Z125" s="189"/>
      <c r="AA125" s="189"/>
      <c r="AB125" s="189"/>
      <c r="AC125" s="189"/>
      <c r="AD125" s="189"/>
      <c r="AE125" s="189"/>
      <c r="AF125" s="189"/>
      <c r="AG125" s="189"/>
      <c r="AH125" s="189"/>
      <c r="AI125" s="189"/>
      <c r="AJ125" s="189"/>
      <c r="AK125" s="6"/>
    </row>
    <row r="126" spans="1:37" x14ac:dyDescent="0.2">
      <c r="A126" s="193" t="s">
        <v>66</v>
      </c>
      <c r="B126" s="12" t="s">
        <v>22</v>
      </c>
      <c r="C126" s="189">
        <v>-7.7572609961036463</v>
      </c>
      <c r="D126" s="189">
        <v>-0.5301547924466179</v>
      </c>
      <c r="E126" s="189">
        <v>-0.75638232378733483</v>
      </c>
      <c r="F126" s="189">
        <v>-1.0330992903202079</v>
      </c>
      <c r="G126" s="189">
        <v>-3.7652551155462566E-2</v>
      </c>
      <c r="H126" s="189">
        <v>0.60198730933980693</v>
      </c>
      <c r="I126" s="189">
        <v>-2.3806215588778649E-2</v>
      </c>
      <c r="J126" s="189">
        <v>1.5386546287614868</v>
      </c>
      <c r="K126" s="189">
        <v>-0.1026059207475345</v>
      </c>
      <c r="L126" s="189">
        <v>0.18314117415812192</v>
      </c>
      <c r="M126" s="189">
        <v>-0.80175510091206625</v>
      </c>
      <c r="N126" s="189">
        <v>-1.4548394928211912</v>
      </c>
      <c r="O126" s="189">
        <v>-0.77471957378132483</v>
      </c>
      <c r="P126" s="189">
        <v>-0.25197391783697509</v>
      </c>
      <c r="Q126" s="189">
        <v>-0.27685093343513134</v>
      </c>
      <c r="R126" s="189">
        <v>-0.61315050000496019</v>
      </c>
      <c r="S126" s="189">
        <v>-1.7223295291311229</v>
      </c>
      <c r="T126" s="189">
        <v>-0.38082534283730851</v>
      </c>
      <c r="U126" s="189">
        <v>-0.26097776813081652</v>
      </c>
      <c r="V126" s="189">
        <v>-0.25189073912995685</v>
      </c>
      <c r="W126" s="189">
        <v>-0.81935047215579893</v>
      </c>
      <c r="X126" s="195">
        <v>-20.61073491256014</v>
      </c>
      <c r="Y126" s="189">
        <v>1.8954286582544544</v>
      </c>
      <c r="Z126" s="189">
        <v>0.23860255201546809</v>
      </c>
      <c r="AA126" s="189">
        <v>-4.1195992834965542E-2</v>
      </c>
      <c r="AB126" s="189">
        <v>0.44396219138006482</v>
      </c>
      <c r="AC126" s="189">
        <v>1.5784431862052273</v>
      </c>
      <c r="AD126" s="189">
        <v>2.264042421123132E-2</v>
      </c>
      <c r="AE126" s="189">
        <v>0.88948724338705687</v>
      </c>
      <c r="AF126" s="189">
        <v>2.6264300128257589E-2</v>
      </c>
      <c r="AG126" s="189">
        <v>-0.62034544759364429</v>
      </c>
      <c r="AH126" s="189">
        <v>0.86862363817874888</v>
      </c>
      <c r="AI126" s="189">
        <v>0.91713694264536771</v>
      </c>
      <c r="AJ126" s="189">
        <v>0</v>
      </c>
      <c r="AK126" s="199">
        <v>3.2529411764705882</v>
      </c>
    </row>
    <row r="127" spans="1:37" x14ac:dyDescent="0.2">
      <c r="A127" s="193" t="s">
        <v>66</v>
      </c>
      <c r="B127" s="12" t="s">
        <v>23</v>
      </c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95"/>
      <c r="Y127" s="189"/>
      <c r="Z127" s="189"/>
      <c r="AA127" s="189"/>
      <c r="AB127" s="189"/>
      <c r="AC127" s="189"/>
      <c r="AD127" s="189"/>
      <c r="AE127" s="189"/>
      <c r="AF127" s="189"/>
      <c r="AG127" s="189"/>
      <c r="AH127" s="189"/>
      <c r="AI127" s="189"/>
      <c r="AJ127" s="189"/>
      <c r="AK127" s="6"/>
    </row>
    <row r="128" spans="1:37" x14ac:dyDescent="0.2">
      <c r="A128" s="193" t="s">
        <v>66</v>
      </c>
      <c r="B128" s="12" t="s">
        <v>24</v>
      </c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95"/>
      <c r="Y128" s="189"/>
      <c r="Z128" s="189"/>
      <c r="AA128" s="189"/>
      <c r="AB128" s="189"/>
      <c r="AC128" s="189"/>
      <c r="AD128" s="189"/>
      <c r="AE128" s="189"/>
      <c r="AF128" s="189"/>
      <c r="AG128" s="189"/>
      <c r="AH128" s="189"/>
      <c r="AI128" s="189"/>
      <c r="AJ128" s="189"/>
      <c r="AK128" s="6"/>
    </row>
    <row r="129" spans="1:37" x14ac:dyDescent="0.2">
      <c r="A129" s="193" t="s">
        <v>66</v>
      </c>
      <c r="B129" s="12" t="s">
        <v>25</v>
      </c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95"/>
      <c r="Y129" s="189"/>
      <c r="Z129" s="189"/>
      <c r="AA129" s="189"/>
      <c r="AB129" s="189"/>
      <c r="AC129" s="189"/>
      <c r="AD129" s="189"/>
      <c r="AE129" s="189"/>
      <c r="AF129" s="189"/>
      <c r="AG129" s="189"/>
      <c r="AH129" s="189"/>
      <c r="AI129" s="189"/>
      <c r="AJ129" s="189"/>
      <c r="AK129" s="6"/>
    </row>
    <row r="130" spans="1:37" x14ac:dyDescent="0.2">
      <c r="A130" s="193" t="s">
        <v>66</v>
      </c>
      <c r="B130" s="12" t="s">
        <v>26</v>
      </c>
      <c r="C130" s="189">
        <v>5.2177289430111129E-2</v>
      </c>
      <c r="D130" s="189">
        <v>-1.9786616934931001E-2</v>
      </c>
      <c r="E130" s="189">
        <v>-1.1021281860510248</v>
      </c>
      <c r="F130" s="189">
        <v>-3.2674098859647734E-2</v>
      </c>
      <c r="G130" s="189">
        <v>0</v>
      </c>
      <c r="H130" s="189">
        <v>0.2657785775380912</v>
      </c>
      <c r="I130" s="189">
        <v>0</v>
      </c>
      <c r="J130" s="189">
        <v>1.2162746514928715</v>
      </c>
      <c r="K130" s="189">
        <v>-4.9235091266445319E-2</v>
      </c>
      <c r="L130" s="189">
        <v>-2.4442890428642894E-2</v>
      </c>
      <c r="M130" s="189">
        <v>-0.69754967328989093</v>
      </c>
      <c r="N130" s="189">
        <v>-1.0994288982724454</v>
      </c>
      <c r="O130" s="189">
        <v>6.7180448353089783E-2</v>
      </c>
      <c r="P130" s="189">
        <v>-0.10225782888524709</v>
      </c>
      <c r="Q130" s="189">
        <v>-0.15256441317166181</v>
      </c>
      <c r="R130" s="189">
        <v>0.16302645046270925</v>
      </c>
      <c r="S130" s="189">
        <v>-5.5362380715968551E-2</v>
      </c>
      <c r="T130" s="189">
        <v>-0.26844101135755549</v>
      </c>
      <c r="U130" s="189">
        <v>-0.36236029804246678</v>
      </c>
      <c r="V130" s="189">
        <v>-9.4423428577449564E-2</v>
      </c>
      <c r="W130" s="189">
        <v>-0.54326253697124938</v>
      </c>
      <c r="X130" s="195">
        <v>-37.26508092704762</v>
      </c>
      <c r="Y130" s="189">
        <v>5.5048311530078111</v>
      </c>
      <c r="Z130" s="189">
        <v>0.27616938603232721</v>
      </c>
      <c r="AA130" s="189">
        <v>4.1603386180708316E-2</v>
      </c>
      <c r="AB130" s="189">
        <v>-7.1566821509411183E-2</v>
      </c>
      <c r="AC130" s="189">
        <v>-0.23274183561460937</v>
      </c>
      <c r="AD130" s="189">
        <v>5.0069169912887311E-2</v>
      </c>
      <c r="AE130" s="189">
        <v>0.96242371622278666</v>
      </c>
      <c r="AF130" s="189">
        <v>0.62236950538976665</v>
      </c>
      <c r="AG130" s="189">
        <v>0.18003380645948228</v>
      </c>
      <c r="AH130" s="189">
        <v>-1.2710919242121683</v>
      </c>
      <c r="AI130" s="189">
        <v>1.4613026846008057</v>
      </c>
      <c r="AJ130" s="189">
        <v>0</v>
      </c>
      <c r="AK130" s="199">
        <v>1.4502385783850889</v>
      </c>
    </row>
    <row r="131" spans="1:37" x14ac:dyDescent="0.2">
      <c r="A131" s="193" t="s">
        <v>66</v>
      </c>
      <c r="B131" s="12" t="s">
        <v>27</v>
      </c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95"/>
      <c r="Y131" s="189"/>
      <c r="Z131" s="189"/>
      <c r="AA131" s="189"/>
      <c r="AB131" s="189"/>
      <c r="AC131" s="189"/>
      <c r="AD131" s="189"/>
      <c r="AE131" s="189"/>
      <c r="AF131" s="189"/>
      <c r="AG131" s="189"/>
      <c r="AH131" s="189"/>
      <c r="AI131" s="189"/>
      <c r="AJ131" s="189"/>
      <c r="AK131" s="6"/>
    </row>
    <row r="132" spans="1:37" ht="13.5" thickBot="1" x14ac:dyDescent="0.25">
      <c r="A132" t="s">
        <v>66</v>
      </c>
      <c r="B132" s="13" t="s">
        <v>28</v>
      </c>
      <c r="C132" s="192">
        <v>4.891133612825313E-2</v>
      </c>
      <c r="D132" s="192">
        <v>7.5273080088421374E-2</v>
      </c>
      <c r="E132" s="192">
        <v>5.6967292272192882E-2</v>
      </c>
      <c r="F132" s="192">
        <v>0</v>
      </c>
      <c r="G132" s="192">
        <v>0</v>
      </c>
      <c r="H132" s="192">
        <v>0.29326945746372646</v>
      </c>
      <c r="I132" s="192">
        <v>2.3806215588778653E-2</v>
      </c>
      <c r="J132" s="192">
        <v>0.54904387542907074</v>
      </c>
      <c r="K132" s="192">
        <v>2.9433168050257308E-2</v>
      </c>
      <c r="L132" s="192">
        <v>0.12157840057065994</v>
      </c>
      <c r="M132" s="192">
        <v>-9.3753161607154412E-2</v>
      </c>
      <c r="N132" s="192">
        <v>-0.13073945817013843</v>
      </c>
      <c r="O132" s="192">
        <v>4.3939952236588198E-2</v>
      </c>
      <c r="P132" s="192">
        <v>-5.8541907287175676E-3</v>
      </c>
      <c r="Q132" s="192">
        <v>2.2491120240578644E-2</v>
      </c>
      <c r="R132" s="192">
        <v>-1.267705307512923E-2</v>
      </c>
      <c r="S132" s="192">
        <v>8.6808157311106554E-2</v>
      </c>
      <c r="T132" s="192">
        <v>0.23262992102946978</v>
      </c>
      <c r="U132" s="192">
        <v>-4.807739994224064E-2</v>
      </c>
      <c r="V132" s="192">
        <v>8.3938365995118447E-3</v>
      </c>
      <c r="W132" s="192">
        <v>-5.2841223259700643E-2</v>
      </c>
      <c r="X132" s="196">
        <v>-8.9366975564857363</v>
      </c>
      <c r="Y132" s="192">
        <v>3.5167423880099715</v>
      </c>
      <c r="Z132" s="192">
        <v>4.6095709404842089E-2</v>
      </c>
      <c r="AA132" s="192">
        <v>2.7471829373495946E-3</v>
      </c>
      <c r="AB132" s="192">
        <v>6.281959743938148E-2</v>
      </c>
      <c r="AC132" s="192">
        <v>-0.11910371934887554</v>
      </c>
      <c r="AD132" s="192">
        <v>7.4404804878359931E-3</v>
      </c>
      <c r="AE132" s="192">
        <v>0.27212214189470751</v>
      </c>
      <c r="AF132" s="192">
        <v>0.10223880044075173</v>
      </c>
      <c r="AG132" s="192">
        <v>-8.1403090361945291E-2</v>
      </c>
      <c r="AH132" s="192">
        <v>-0.11631127139482295</v>
      </c>
      <c r="AI132" s="192">
        <v>1.1633965414630447</v>
      </c>
      <c r="AJ132" s="192">
        <v>0.22533105879943829</v>
      </c>
      <c r="AK132" s="200">
        <v>0.3419890260631</v>
      </c>
    </row>
  </sheetData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All data</vt:lpstr>
      <vt:lpstr>Amount of uptake and secretion</vt:lpstr>
    </vt:vector>
  </TitlesOfParts>
  <Company>Novo Nordisk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 Nordisk A/S</dc:creator>
  <cp:lastModifiedBy>송진승</cp:lastModifiedBy>
  <cp:lastPrinted>2015-01-29T09:42:49Z</cp:lastPrinted>
  <dcterms:created xsi:type="dcterms:W3CDTF">1997-03-03T14:12:07Z</dcterms:created>
  <dcterms:modified xsi:type="dcterms:W3CDTF">2024-05-07T16:46:14Z</dcterms:modified>
</cp:coreProperties>
</file>